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700" yWindow="345" windowWidth="11550" windowHeight="12540" tabRatio="655" activeTab="2"/>
  </bookViews>
  <sheets>
    <sheet name="Хабаровск-1" sheetId="45" r:id="rId1"/>
    <sheet name="Хабаровск-2" sheetId="35" r:id="rId2"/>
    <sheet name="Комсомольск" sheetId="33" r:id="rId3"/>
    <sheet name="Вяземский" sheetId="9" r:id="rId4"/>
    <sheet name="Комс рн" sheetId="10" r:id="rId5"/>
    <sheet name="Николаевск" sheetId="22" r:id="rId6"/>
    <sheet name="Тугур" sheetId="26" r:id="rId7"/>
    <sheet name="МО других субъектов" sheetId="46" r:id="rId8"/>
  </sheets>
  <externalReferences>
    <externalReference r:id="rId9"/>
    <externalReference r:id="rId10"/>
  </externalReferences>
  <definedNames>
    <definedName name="_xlnm._FilterDatabase" localSheetId="2" hidden="1">Комсомольск!$A$7:$BT$641</definedName>
    <definedName name="_xlnm._FilterDatabase" localSheetId="0" hidden="1">'Хабаровск-1'!$B$8:$N$565</definedName>
    <definedName name="_xlnm._FilterDatabase" localSheetId="1" hidden="1">'Хабаровск-2'!$A$7:$H$1190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7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Вяземский!$3:$6</definedName>
    <definedName name="_xlnm.Print_Titles" localSheetId="4">'Комс рн'!$4:$7</definedName>
    <definedName name="_xlnm.Print_Titles" localSheetId="2">Комсомольск!$4:$7</definedName>
    <definedName name="_xlnm.Print_Titles" localSheetId="7">'МО других субъектов'!$4:$7</definedName>
    <definedName name="_xlnm.Print_Titles" localSheetId="5">Николаевск!$4:$7</definedName>
    <definedName name="_xlnm.Print_Titles" localSheetId="6">Тугур!$4:$7</definedName>
    <definedName name="_xlnm.Print_Titles" localSheetId="0">'Хабаровск-1'!$5:$8</definedName>
    <definedName name="_xlnm.Print_Titles" localSheetId="1">'Хабаровск-2'!$2:$7</definedName>
    <definedName name="_xlnm.Print_Area" localSheetId="3">Вяземский!$A$1:$F$78</definedName>
    <definedName name="_xlnm.Print_Area" localSheetId="2">Комсомольск!$B$1:$G$641</definedName>
    <definedName name="_xlnm.Print_Area" localSheetId="7">'МО других субъектов'!$A$2:$F$23</definedName>
    <definedName name="_xlnm.Print_Area" localSheetId="5">Николаевск!$A$1:$F$80</definedName>
    <definedName name="_xlnm.Print_Area" localSheetId="6">Тугур!$A$1:$F$72</definedName>
    <definedName name="_xlnm.Print_Area" localSheetId="0">'Хабаровск-1'!$B$1:$G$565</definedName>
    <definedName name="_xlnm.Print_Area" localSheetId="1">'Хабаровск-2'!$B$1:$G$1190</definedName>
  </definedNames>
  <calcPr calcId="145621"/>
</workbook>
</file>

<file path=xl/calcChain.xml><?xml version="1.0" encoding="utf-8"?>
<calcChain xmlns="http://schemas.openxmlformats.org/spreadsheetml/2006/main">
  <c r="G11" i="35" l="1"/>
  <c r="F11" i="35" s="1"/>
  <c r="G12" i="35"/>
  <c r="F12" i="35" s="1"/>
  <c r="D13" i="35"/>
  <c r="D18" i="35"/>
  <c r="G21" i="35"/>
  <c r="F21" i="35" s="1"/>
  <c r="G22" i="35"/>
  <c r="F22" i="35" s="1"/>
  <c r="D23" i="35"/>
  <c r="D24" i="35" s="1"/>
  <c r="F23" i="35" l="1"/>
  <c r="F24" i="35" s="1"/>
  <c r="G13" i="35"/>
  <c r="E13" i="35" s="1"/>
  <c r="F13" i="35"/>
  <c r="G23" i="35"/>
  <c r="D485" i="45"/>
  <c r="G24" i="35" l="1"/>
  <c r="E24" i="35" s="1"/>
  <c r="E23" i="35"/>
  <c r="H15" i="22" l="1"/>
  <c r="C13" i="10"/>
  <c r="D149" i="33" l="1"/>
  <c r="D151" i="33"/>
  <c r="D247" i="35" l="1"/>
  <c r="G238" i="35"/>
  <c r="F238" i="35" s="1"/>
  <c r="C10" i="46" l="1"/>
  <c r="D117" i="45" l="1"/>
  <c r="D137" i="45" l="1"/>
  <c r="C54" i="9" l="1"/>
  <c r="D377" i="33" l="1"/>
  <c r="D498" i="35" l="1"/>
  <c r="D271" i="45" l="1"/>
  <c r="D168" i="35" l="1"/>
  <c r="D143" i="33" l="1"/>
  <c r="D491" i="35" l="1"/>
  <c r="D236" i="35" l="1"/>
  <c r="D239" i="35" s="1"/>
  <c r="D521" i="45"/>
  <c r="D309" i="45" l="1"/>
  <c r="G35" i="45" l="1"/>
  <c r="F35" i="45" s="1"/>
  <c r="G34" i="45"/>
  <c r="F34" i="45" s="1"/>
  <c r="G33" i="45"/>
  <c r="F33" i="45" s="1"/>
  <c r="G32" i="45"/>
  <c r="F32" i="45" s="1"/>
  <c r="G31" i="45"/>
  <c r="F31" i="45" s="1"/>
  <c r="G30" i="45"/>
  <c r="F30" i="45" s="1"/>
  <c r="D29" i="45"/>
  <c r="G29" i="45" s="1"/>
  <c r="F29" i="45" s="1"/>
  <c r="G28" i="45"/>
  <c r="F28" i="45" s="1"/>
  <c r="G27" i="45"/>
  <c r="F27" i="45" s="1"/>
  <c r="G26" i="45"/>
  <c r="F26" i="45" s="1"/>
  <c r="G25" i="45"/>
  <c r="F25" i="45" s="1"/>
  <c r="D24" i="45"/>
  <c r="G24" i="45" s="1"/>
  <c r="F24" i="45" s="1"/>
  <c r="D23" i="45"/>
  <c r="G23" i="45" s="1"/>
  <c r="F23" i="45" s="1"/>
  <c r="G22" i="45"/>
  <c r="F22" i="45" s="1"/>
  <c r="D21" i="45"/>
  <c r="G21" i="45" s="1"/>
  <c r="F21" i="45" s="1"/>
  <c r="D20" i="45"/>
  <c r="G20" i="45" s="1"/>
  <c r="F20" i="45" s="1"/>
  <c r="G19" i="45"/>
  <c r="F19" i="45" s="1"/>
  <c r="G18" i="45"/>
  <c r="F18" i="45" s="1"/>
  <c r="D17" i="45"/>
  <c r="G17" i="45" s="1"/>
  <c r="F17" i="45" s="1"/>
  <c r="G16" i="45"/>
  <c r="F16" i="45" s="1"/>
  <c r="G15" i="45"/>
  <c r="F15" i="45" s="1"/>
  <c r="G14" i="45"/>
  <c r="F14" i="45" s="1"/>
  <c r="G13" i="45"/>
  <c r="F13" i="45" s="1"/>
  <c r="D12" i="45"/>
  <c r="G12" i="45" s="1"/>
  <c r="F12" i="45" s="1"/>
  <c r="G11" i="45"/>
  <c r="F11" i="45" s="1"/>
  <c r="D710" i="35" l="1"/>
  <c r="D639" i="33"/>
  <c r="D1134" i="35"/>
  <c r="D774" i="35"/>
  <c r="D397" i="35" l="1"/>
  <c r="E95" i="35" l="1"/>
  <c r="D95" i="35"/>
  <c r="D563" i="45" l="1"/>
  <c r="G562" i="45"/>
  <c r="F562" i="45" s="1"/>
  <c r="F563" i="45" s="1"/>
  <c r="G563" i="45" l="1"/>
  <c r="E563" i="45" s="1"/>
  <c r="C72" i="22" l="1"/>
  <c r="C69" i="22"/>
  <c r="F19" i="22"/>
  <c r="E19" i="22" s="1"/>
  <c r="F18" i="22"/>
  <c r="E18" i="22" s="1"/>
  <c r="F17" i="22"/>
  <c r="E17" i="22" s="1"/>
  <c r="F16" i="22"/>
  <c r="E16" i="22" s="1"/>
  <c r="F15" i="22"/>
  <c r="E15" i="22" s="1"/>
  <c r="F14" i="22"/>
  <c r="E14" i="22" s="1"/>
  <c r="F13" i="22"/>
  <c r="E13" i="22" s="1"/>
  <c r="F12" i="22"/>
  <c r="E12" i="22" s="1"/>
  <c r="F11" i="22"/>
  <c r="E11" i="22" s="1"/>
  <c r="G576" i="33" l="1"/>
  <c r="F576" i="33" s="1"/>
  <c r="D578" i="33"/>
  <c r="G281" i="33" l="1"/>
  <c r="F281" i="33" s="1"/>
  <c r="G280" i="33"/>
  <c r="F280" i="33" s="1"/>
  <c r="G279" i="33"/>
  <c r="F279" i="33" s="1"/>
  <c r="G278" i="33"/>
  <c r="F278" i="33" s="1"/>
  <c r="G277" i="33"/>
  <c r="F277" i="33" s="1"/>
  <c r="G276" i="33"/>
  <c r="F276" i="33" s="1"/>
  <c r="G275" i="33"/>
  <c r="F275" i="33" s="1"/>
  <c r="D224" i="33"/>
  <c r="D132" i="33"/>
  <c r="G130" i="33"/>
  <c r="F130" i="33" s="1"/>
  <c r="G129" i="33"/>
  <c r="F129" i="33" s="1"/>
  <c r="D78" i="33"/>
  <c r="G77" i="33"/>
  <c r="F77" i="33" s="1"/>
  <c r="G76" i="33"/>
  <c r="F76" i="33" s="1"/>
  <c r="G75" i="33"/>
  <c r="F75" i="33" s="1"/>
  <c r="D884" i="35"/>
  <c r="G882" i="35"/>
  <c r="F882" i="35" s="1"/>
  <c r="G355" i="35"/>
  <c r="F355" i="35" s="1"/>
  <c r="D356" i="35"/>
  <c r="G230" i="35"/>
  <c r="F230" i="35" s="1"/>
  <c r="D231" i="35"/>
  <c r="D38" i="35" l="1"/>
  <c r="D40" i="35"/>
  <c r="D48" i="35" s="1"/>
  <c r="D52" i="35"/>
  <c r="D59" i="35"/>
  <c r="D75" i="35"/>
  <c r="D92" i="35"/>
  <c r="D96" i="35" s="1"/>
  <c r="D107" i="35"/>
  <c r="D114" i="35"/>
  <c r="D115" i="35"/>
  <c r="D122" i="35"/>
  <c r="D123" i="35" s="1"/>
  <c r="D130" i="35"/>
  <c r="D132" i="35"/>
  <c r="D139" i="35" s="1"/>
  <c r="D143" i="35"/>
  <c r="D150" i="35"/>
  <c r="D178" i="35"/>
  <c r="D181" i="35"/>
  <c r="D187" i="35"/>
  <c r="D189" i="35"/>
  <c r="D197" i="35" s="1"/>
  <c r="D201" i="35"/>
  <c r="D208" i="35"/>
  <c r="D219" i="35"/>
  <c r="D227" i="35"/>
  <c r="D241" i="35"/>
  <c r="D249" i="35" s="1"/>
  <c r="D246" i="35"/>
  <c r="D244" i="35" s="1"/>
  <c r="D253" i="35"/>
  <c r="D257" i="35"/>
  <c r="D265" i="35"/>
  <c r="D267" i="35"/>
  <c r="D275" i="35" s="1"/>
  <c r="D272" i="35"/>
  <c r="D270" i="35" s="1"/>
  <c r="D280" i="35"/>
  <c r="D281" i="35" s="1"/>
  <c r="D288" i="35"/>
  <c r="D290" i="35"/>
  <c r="D298" i="35" s="1"/>
  <c r="D295" i="35"/>
  <c r="D293" i="35" s="1"/>
  <c r="D299" i="35"/>
  <c r="D305" i="35"/>
  <c r="D306" i="35" s="1"/>
  <c r="D311" i="35"/>
  <c r="D322" i="35" s="1"/>
  <c r="D320" i="35"/>
  <c r="D318" i="35" s="1"/>
  <c r="D326" i="35"/>
  <c r="D333" i="35"/>
  <c r="D349" i="35"/>
  <c r="D357" i="35"/>
  <c r="D362" i="35"/>
  <c r="D370" i="35" s="1"/>
  <c r="D374" i="35"/>
  <c r="D381" i="35"/>
  <c r="D402" i="35"/>
  <c r="D403" i="35" s="1"/>
  <c r="D410" i="35"/>
  <c r="D412" i="35"/>
  <c r="D420" i="35" s="1"/>
  <c r="D424" i="35"/>
  <c r="D431" i="35"/>
  <c r="D447" i="35"/>
  <c r="D478" i="35"/>
  <c r="D479" i="35" s="1"/>
  <c r="D484" i="35"/>
  <c r="D494" i="35" s="1"/>
  <c r="D490" i="35"/>
  <c r="D505" i="35"/>
  <c r="D496" i="35" s="1"/>
  <c r="D525" i="35"/>
  <c r="D526" i="35" s="1"/>
  <c r="D531" i="35"/>
  <c r="D530" i="35" s="1"/>
  <c r="D540" i="35"/>
  <c r="D539" i="35" s="1"/>
  <c r="D537" i="35" s="1"/>
  <c r="D545" i="35"/>
  <c r="D552" i="35"/>
  <c r="D571" i="35"/>
  <c r="D572" i="35" s="1"/>
  <c r="D577" i="35"/>
  <c r="D588" i="35" s="1"/>
  <c r="D586" i="35"/>
  <c r="D584" i="35" s="1"/>
  <c r="D592" i="35"/>
  <c r="D599" i="35"/>
  <c r="D615" i="35"/>
  <c r="D623" i="35"/>
  <c r="D624" i="35" s="1"/>
  <c r="D628" i="35"/>
  <c r="D639" i="35" s="1"/>
  <c r="D637" i="35"/>
  <c r="D635" i="35" s="1"/>
  <c r="D643" i="35"/>
  <c r="D650" i="35"/>
  <c r="D669" i="35"/>
  <c r="D670" i="35" s="1"/>
  <c r="D675" i="35"/>
  <c r="D683" i="35" s="1"/>
  <c r="D687" i="35"/>
  <c r="D694" i="35"/>
  <c r="D717" i="35"/>
  <c r="D718" i="35" s="1"/>
  <c r="D723" i="35"/>
  <c r="D729" i="35" s="1"/>
  <c r="D725" i="35"/>
  <c r="D734" i="35"/>
  <c r="D737" i="35"/>
  <c r="D736" i="35" s="1"/>
  <c r="D746" i="35"/>
  <c r="D752" i="35" s="1"/>
  <c r="D748" i="35"/>
  <c r="D756" i="35"/>
  <c r="D763" i="35" s="1"/>
  <c r="D767" i="35"/>
  <c r="D765" i="35" s="1"/>
  <c r="D790" i="35"/>
  <c r="D797" i="35"/>
  <c r="D798" i="35" s="1"/>
  <c r="D803" i="35"/>
  <c r="D810" i="35" s="1"/>
  <c r="D814" i="35"/>
  <c r="D821" i="35"/>
  <c r="D840" i="35"/>
  <c r="D841" i="35" s="1"/>
  <c r="D846" i="35"/>
  <c r="D853" i="35" s="1"/>
  <c r="D857" i="35"/>
  <c r="D864" i="35"/>
  <c r="D885" i="35"/>
  <c r="D890" i="35"/>
  <c r="D896" i="35" s="1"/>
  <c r="D892" i="35"/>
  <c r="D901" i="35"/>
  <c r="D908" i="35" s="1"/>
  <c r="D912" i="35"/>
  <c r="D919" i="35"/>
  <c r="D941" i="35"/>
  <c r="D942" i="35" s="1"/>
  <c r="D958" i="35"/>
  <c r="D961" i="35"/>
  <c r="D960" i="35" s="1"/>
  <c r="D971" i="35" s="1"/>
  <c r="D969" i="35"/>
  <c r="D967" i="35" s="1"/>
  <c r="D975" i="35"/>
  <c r="D982" i="35"/>
  <c r="D998" i="35"/>
  <c r="D1018" i="35"/>
  <c r="D1024" i="35"/>
  <c r="D1034" i="35"/>
  <c r="D1033" i="35" s="1"/>
  <c r="D1044" i="35" s="1"/>
  <c r="D1042" i="35"/>
  <c r="D1040" i="35" s="1"/>
  <c r="D1048" i="35"/>
  <c r="D1055" i="35"/>
  <c r="D1075" i="35"/>
  <c r="D1076" i="35" s="1"/>
  <c r="D1084" i="35"/>
  <c r="D1087" i="35"/>
  <c r="D1086" i="35" s="1"/>
  <c r="D1097" i="35" s="1"/>
  <c r="D1095" i="35"/>
  <c r="D1093" i="35" s="1"/>
  <c r="D1101" i="35"/>
  <c r="D1108" i="35"/>
  <c r="D1128" i="35"/>
  <c r="D1129" i="35" s="1"/>
  <c r="D1132" i="35"/>
  <c r="D1139" i="35"/>
  <c r="D1147" i="35" s="1"/>
  <c r="D1152" i="35"/>
  <c r="D1159" i="35"/>
  <c r="D1168" i="35"/>
  <c r="D1178" i="35"/>
  <c r="D1184" i="35"/>
  <c r="D1188" i="35"/>
  <c r="D141" i="35" l="1"/>
  <c r="D166" i="35" s="1"/>
  <c r="D167" i="35" s="1"/>
  <c r="D973" i="35"/>
  <c r="D996" i="35" s="1"/>
  <c r="D855" i="35"/>
  <c r="D878" i="35" s="1"/>
  <c r="D879" i="35" s="1"/>
  <c r="D812" i="35"/>
  <c r="D835" i="35" s="1"/>
  <c r="D836" i="35" s="1"/>
  <c r="D590" i="35"/>
  <c r="D613" i="35" s="1"/>
  <c r="D422" i="35"/>
  <c r="D445" i="35" s="1"/>
  <c r="D446" i="35" s="1"/>
  <c r="D685" i="35"/>
  <c r="D708" i="35" s="1"/>
  <c r="D709" i="35" s="1"/>
  <c r="D641" i="35"/>
  <c r="D664" i="35" s="1"/>
  <c r="D665" i="35" s="1"/>
  <c r="D199" i="35"/>
  <c r="D519" i="35"/>
  <c r="D520" i="35" s="1"/>
  <c r="D1099" i="35"/>
  <c r="D1122" i="35" s="1"/>
  <c r="D1123" i="35" s="1"/>
  <c r="D1149" i="35"/>
  <c r="D543" i="35"/>
  <c r="D566" i="35" s="1"/>
  <c r="D372" i="35"/>
  <c r="D395" i="35" s="1"/>
  <c r="D396" i="35" s="1"/>
  <c r="D324" i="35"/>
  <c r="D347" i="35" s="1"/>
  <c r="D348" i="35" s="1"/>
  <c r="D1046" i="35"/>
  <c r="D1069" i="35" s="1"/>
  <c r="D1070" i="35" s="1"/>
  <c r="D50" i="35"/>
  <c r="D73" i="35" s="1"/>
  <c r="D74" i="35" s="1"/>
  <c r="D910" i="35"/>
  <c r="D933" i="35" s="1"/>
  <c r="D934" i="35" s="1"/>
  <c r="D1189" i="35"/>
  <c r="D1179" i="35"/>
  <c r="D222" i="35"/>
  <c r="D223" i="35" s="1"/>
  <c r="D258" i="35"/>
  <c r="D182" i="35"/>
  <c r="D541" i="35"/>
  <c r="D1131" i="35"/>
  <c r="D788" i="35"/>
  <c r="D789" i="35" s="1"/>
  <c r="D614" i="35"/>
  <c r="D232" i="35"/>
  <c r="D1025" i="35"/>
  <c r="D740" i="35"/>
  <c r="D997" i="35" l="1"/>
  <c r="D1173" i="35"/>
  <c r="D567" i="35"/>
  <c r="C62" i="22"/>
  <c r="D185" i="33"/>
  <c r="D59" i="33"/>
  <c r="D564" i="33"/>
  <c r="D410" i="33"/>
  <c r="D382" i="33"/>
  <c r="D322" i="33"/>
  <c r="D317" i="33"/>
  <c r="D298" i="33"/>
  <c r="D262" i="33"/>
  <c r="D190" i="33"/>
  <c r="D64" i="33"/>
  <c r="D1174" i="35" l="1"/>
  <c r="D36" i="45"/>
  <c r="D38" i="45"/>
  <c r="D44" i="45" s="1"/>
  <c r="D45" i="45"/>
  <c r="D85" i="45"/>
  <c r="D90" i="45"/>
  <c r="D111" i="45"/>
  <c r="D113" i="45"/>
  <c r="D120" i="45" s="1"/>
  <c r="D121" i="45"/>
  <c r="D131" i="45"/>
  <c r="D132" i="45" s="1"/>
  <c r="D144" i="45"/>
  <c r="D146" i="45"/>
  <c r="D150" i="45"/>
  <c r="D155" i="45"/>
  <c r="D185" i="45"/>
  <c r="D189" i="45"/>
  <c r="D213" i="45"/>
  <c r="D215" i="45"/>
  <c r="D220" i="45"/>
  <c r="D224" i="45"/>
  <c r="D246" i="45"/>
  <c r="D250" i="45"/>
  <c r="D252" i="45"/>
  <c r="D264" i="45"/>
  <c r="D266" i="45"/>
  <c r="D270" i="45" s="1"/>
  <c r="D289" i="45"/>
  <c r="D293" i="45"/>
  <c r="D298" i="45"/>
  <c r="D308" i="45" s="1"/>
  <c r="D305" i="45"/>
  <c r="D303" i="45" s="1"/>
  <c r="D344" i="45"/>
  <c r="D345" i="45" s="1"/>
  <c r="D349" i="45"/>
  <c r="D358" i="45" s="1"/>
  <c r="D355" i="45"/>
  <c r="D353" i="45" s="1"/>
  <c r="D363" i="45"/>
  <c r="D364" i="45" s="1"/>
  <c r="D369" i="45"/>
  <c r="D372" i="45"/>
  <c r="D380" i="45"/>
  <c r="D379" i="45" s="1"/>
  <c r="D382" i="45"/>
  <c r="D381" i="45" s="1"/>
  <c r="D390" i="45"/>
  <c r="D392" i="45"/>
  <c r="D396" i="45" s="1"/>
  <c r="D397" i="45"/>
  <c r="D403" i="45"/>
  <c r="D406" i="45"/>
  <c r="D422" i="45"/>
  <c r="D424" i="45"/>
  <c r="D435" i="45" s="1"/>
  <c r="D433" i="45"/>
  <c r="D439" i="45"/>
  <c r="D446" i="45"/>
  <c r="D466" i="45"/>
  <c r="D467" i="45" s="1"/>
  <c r="D473" i="45"/>
  <c r="D475" i="45"/>
  <c r="D480" i="45" s="1"/>
  <c r="D481" i="45"/>
  <c r="D506" i="45"/>
  <c r="D508" i="45"/>
  <c r="D512" i="45" s="1"/>
  <c r="D516" i="45"/>
  <c r="D517" i="45" s="1"/>
  <c r="D522" i="45"/>
  <c r="D533" i="45"/>
  <c r="D535" i="45"/>
  <c r="D539" i="45" s="1"/>
  <c r="D543" i="45"/>
  <c r="D547" i="45"/>
  <c r="D556" i="45"/>
  <c r="D431" i="45" l="1"/>
  <c r="D223" i="45"/>
  <c r="D384" i="45"/>
  <c r="D91" i="45"/>
  <c r="D251" i="45"/>
  <c r="D407" i="45"/>
  <c r="D375" i="45"/>
  <c r="D294" i="45"/>
  <c r="D154" i="45"/>
  <c r="D548" i="45"/>
  <c r="D190" i="45"/>
  <c r="D437" i="45"/>
  <c r="D460" i="45" s="1"/>
  <c r="D461" i="45" s="1"/>
  <c r="D371" i="45"/>
  <c r="G412" i="45" l="1"/>
  <c r="F412" i="45" s="1"/>
  <c r="G292" i="45"/>
  <c r="F292" i="45" s="1"/>
  <c r="G130" i="45"/>
  <c r="F130" i="45" s="1"/>
  <c r="G129" i="45"/>
  <c r="F129" i="45" s="1"/>
  <c r="C20" i="26" l="1"/>
  <c r="C25" i="22"/>
  <c r="C31" i="9"/>
  <c r="C22" i="9"/>
  <c r="C33" i="22" l="1"/>
  <c r="C31" i="22" s="1"/>
  <c r="G89" i="45" l="1"/>
  <c r="F89" i="45" s="1"/>
  <c r="G87" i="45"/>
  <c r="G88" i="45"/>
  <c r="F88" i="45" s="1"/>
  <c r="G84" i="45"/>
  <c r="F84" i="45" s="1"/>
  <c r="G90" i="45" l="1"/>
  <c r="F87" i="45"/>
  <c r="F90" i="45" s="1"/>
  <c r="G331" i="33" l="1"/>
  <c r="G313" i="33"/>
  <c r="G312" i="33"/>
  <c r="G314" i="33" l="1"/>
  <c r="G212" i="45"/>
  <c r="F212" i="45" s="1"/>
  <c r="G211" i="45"/>
  <c r="F211" i="45" s="1"/>
  <c r="G210" i="45"/>
  <c r="F210" i="45" s="1"/>
  <c r="G209" i="45"/>
  <c r="F209" i="45" s="1"/>
  <c r="G208" i="45"/>
  <c r="F208" i="45" s="1"/>
  <c r="G207" i="45"/>
  <c r="F207" i="45" s="1"/>
  <c r="G206" i="45"/>
  <c r="F206" i="45" s="1"/>
  <c r="G205" i="45"/>
  <c r="F205" i="45" s="1"/>
  <c r="G204" i="45"/>
  <c r="F204" i="45" s="1"/>
  <c r="G203" i="45"/>
  <c r="F203" i="45" s="1"/>
  <c r="G202" i="45"/>
  <c r="F202" i="45" s="1"/>
  <c r="G201" i="45"/>
  <c r="F201" i="45" s="1"/>
  <c r="G200" i="45"/>
  <c r="F200" i="45" s="1"/>
  <c r="G199" i="45"/>
  <c r="F199" i="45" s="1"/>
  <c r="G468" i="35" l="1"/>
  <c r="G469" i="35"/>
  <c r="F469" i="35" l="1"/>
  <c r="D517" i="33" l="1"/>
  <c r="D506" i="33"/>
  <c r="D314" i="33" l="1"/>
  <c r="G184" i="45" l="1"/>
  <c r="F184" i="45" l="1"/>
  <c r="G185" i="45"/>
  <c r="E185" i="45" s="1"/>
  <c r="F185" i="45" l="1"/>
  <c r="C19" i="26"/>
  <c r="C24" i="22"/>
  <c r="C16" i="10"/>
  <c r="C21" i="9"/>
  <c r="D587" i="33"/>
  <c r="D531" i="33"/>
  <c r="D515" i="33"/>
  <c r="D504" i="33" l="1"/>
  <c r="D494" i="33"/>
  <c r="D398" i="33"/>
  <c r="D409" i="33" s="1"/>
  <c r="D89" i="33"/>
  <c r="D26" i="33"/>
  <c r="D293" i="33" l="1"/>
  <c r="D297" i="33" s="1"/>
  <c r="C64" i="26" l="1"/>
  <c r="F63" i="26"/>
  <c r="E363" i="45"/>
  <c r="E63" i="26" l="1"/>
  <c r="G1074" i="35"/>
  <c r="F1074" i="35" s="1"/>
  <c r="G1022" i="35"/>
  <c r="F1022" i="35" s="1"/>
  <c r="G1023" i="35"/>
  <c r="F1023" i="35" s="1"/>
  <c r="G622" i="35" l="1"/>
  <c r="F622" i="35" s="1"/>
  <c r="G620" i="35"/>
  <c r="F620" i="35" s="1"/>
  <c r="G937" i="35" l="1"/>
  <c r="G939" i="35"/>
  <c r="F939" i="35" s="1"/>
  <c r="G940" i="35"/>
  <c r="F940" i="35" s="1"/>
  <c r="G524" i="35" l="1"/>
  <c r="F524" i="35" s="1"/>
  <c r="G279" i="35" l="1"/>
  <c r="F279" i="35" s="1"/>
  <c r="E840" i="35" l="1"/>
  <c r="G256" i="35" l="1"/>
  <c r="F256" i="35" l="1"/>
  <c r="D282" i="33"/>
  <c r="G470" i="35" l="1"/>
  <c r="G471" i="35"/>
  <c r="F471" i="35" s="1"/>
  <c r="G472" i="35"/>
  <c r="F472" i="35" s="1"/>
  <c r="G473" i="35"/>
  <c r="F473" i="35" s="1"/>
  <c r="G474" i="35"/>
  <c r="F474" i="35" s="1"/>
  <c r="G475" i="35"/>
  <c r="F475" i="35" s="1"/>
  <c r="G476" i="35"/>
  <c r="F476" i="35" s="1"/>
  <c r="G477" i="35"/>
  <c r="F477" i="35" s="1"/>
  <c r="G478" i="35" l="1"/>
  <c r="F470" i="35"/>
  <c r="F478" i="35" s="1"/>
  <c r="G716" i="35"/>
  <c r="F716" i="35" s="1"/>
  <c r="G135" i="33"/>
  <c r="F135" i="33" s="1"/>
  <c r="G136" i="33"/>
  <c r="F136" i="33" s="1"/>
  <c r="G137" i="33"/>
  <c r="F137" i="33" s="1"/>
  <c r="G138" i="33"/>
  <c r="F138" i="33" s="1"/>
  <c r="G139" i="33"/>
  <c r="F139" i="33" s="1"/>
  <c r="G140" i="33"/>
  <c r="F140" i="33" s="1"/>
  <c r="D141" i="33"/>
  <c r="G796" i="35" l="1"/>
  <c r="F796" i="35" s="1"/>
  <c r="G304" i="35"/>
  <c r="F304" i="35" s="1"/>
  <c r="D201" i="33"/>
  <c r="G200" i="33"/>
  <c r="F200" i="33" s="1"/>
  <c r="G839" i="35" l="1"/>
  <c r="F839" i="35" l="1"/>
  <c r="F840" i="35" s="1"/>
  <c r="G840" i="35"/>
  <c r="G305" i="33"/>
  <c r="F305" i="33" s="1"/>
  <c r="D306" i="33"/>
  <c r="C21" i="46" l="1"/>
  <c r="C17" i="46"/>
  <c r="C11" i="46"/>
  <c r="F62" i="26"/>
  <c r="F64" i="26" s="1"/>
  <c r="F59" i="26"/>
  <c r="C69" i="26"/>
  <c r="C67" i="26"/>
  <c r="C60" i="26"/>
  <c r="C41" i="26"/>
  <c r="C34" i="26"/>
  <c r="C28" i="26"/>
  <c r="C26" i="26" s="1"/>
  <c r="C15" i="26"/>
  <c r="C77" i="22"/>
  <c r="C75" i="22"/>
  <c r="C46" i="22"/>
  <c r="C39" i="22"/>
  <c r="C35" i="22"/>
  <c r="C20" i="22"/>
  <c r="C68" i="10"/>
  <c r="C66" i="10"/>
  <c r="C63" i="10"/>
  <c r="C59" i="10"/>
  <c r="C38" i="10"/>
  <c r="C31" i="10"/>
  <c r="C25" i="10"/>
  <c r="C23" i="10" s="1"/>
  <c r="C14" i="10"/>
  <c r="C75" i="9"/>
  <c r="C73" i="9"/>
  <c r="C69" i="9"/>
  <c r="C66" i="9"/>
  <c r="C43" i="9"/>
  <c r="C36" i="9"/>
  <c r="C30" i="9"/>
  <c r="C28" i="9" s="1"/>
  <c r="C17" i="9"/>
  <c r="G10" i="33"/>
  <c r="F10" i="33" s="1"/>
  <c r="D637" i="33"/>
  <c r="D628" i="33"/>
  <c r="D609" i="33"/>
  <c r="D602" i="33"/>
  <c r="D596" i="33"/>
  <c r="D594" i="33" s="1"/>
  <c r="D598" i="33"/>
  <c r="D585" i="33"/>
  <c r="D574" i="33"/>
  <c r="D553" i="33"/>
  <c r="D546" i="33"/>
  <c r="D540" i="33"/>
  <c r="D538" i="33" s="1"/>
  <c r="D542" i="33"/>
  <c r="D529" i="33"/>
  <c r="D521" i="33"/>
  <c r="D510" i="33"/>
  <c r="D499" i="33"/>
  <c r="D496" i="33"/>
  <c r="D488" i="33"/>
  <c r="D469" i="33"/>
  <c r="D462" i="33"/>
  <c r="D450" i="33"/>
  <c r="D406" i="33"/>
  <c r="D404" i="33" s="1"/>
  <c r="D393" i="33"/>
  <c r="D389" i="33"/>
  <c r="D366" i="33"/>
  <c r="D359" i="33"/>
  <c r="D348" i="33"/>
  <c r="D355" i="33" s="1"/>
  <c r="D346" i="33"/>
  <c r="D335" i="33"/>
  <c r="D332" i="33"/>
  <c r="D321" i="33"/>
  <c r="D307" i="33"/>
  <c r="D291" i="33"/>
  <c r="D273" i="33"/>
  <c r="D246" i="33"/>
  <c r="D239" i="33"/>
  <c r="D227" i="33"/>
  <c r="D235" i="33" s="1"/>
  <c r="D197" i="33"/>
  <c r="D174" i="33"/>
  <c r="D167" i="33"/>
  <c r="D155" i="33"/>
  <c r="D163" i="33" s="1"/>
  <c r="D153" i="33"/>
  <c r="D111" i="33"/>
  <c r="D104" i="33"/>
  <c r="D98" i="33"/>
  <c r="D96" i="33" s="1"/>
  <c r="D100" i="33"/>
  <c r="D86" i="33"/>
  <c r="D72" i="33"/>
  <c r="D48" i="33"/>
  <c r="D41" i="33"/>
  <c r="D35" i="33"/>
  <c r="D33" i="33" s="1"/>
  <c r="D37" i="33"/>
  <c r="D23" i="33"/>
  <c r="F937" i="35"/>
  <c r="C37" i="22" l="1"/>
  <c r="C29" i="10"/>
  <c r="C34" i="9"/>
  <c r="C57" i="9" s="1"/>
  <c r="C32" i="26"/>
  <c r="D544" i="33"/>
  <c r="D39" i="33"/>
  <c r="D357" i="33"/>
  <c r="D380" i="33" s="1"/>
  <c r="D600" i="33"/>
  <c r="D460" i="33"/>
  <c r="D165" i="33"/>
  <c r="D237" i="33"/>
  <c r="D102" i="33"/>
  <c r="D489" i="33"/>
  <c r="D64" i="26"/>
  <c r="C73" i="22"/>
  <c r="D458" i="33"/>
  <c r="D629" i="33"/>
  <c r="C22" i="46"/>
  <c r="C17" i="26"/>
  <c r="C65" i="26"/>
  <c r="C66" i="26"/>
  <c r="C30" i="26"/>
  <c r="C74" i="22"/>
  <c r="C22" i="22"/>
  <c r="C65" i="10"/>
  <c r="C64" i="10"/>
  <c r="C27" i="10"/>
  <c r="C19" i="9"/>
  <c r="C32" i="9"/>
  <c r="C70" i="9"/>
  <c r="C72" i="9"/>
  <c r="D636" i="33"/>
  <c r="D394" i="33"/>
  <c r="D142" i="33"/>
  <c r="D283" i="33"/>
  <c r="D336" i="33"/>
  <c r="D483" i="33"/>
  <c r="D79" i="33"/>
  <c r="D202" i="33"/>
  <c r="D579" i="33"/>
  <c r="D260" i="33" l="1"/>
  <c r="D261" i="33" s="1"/>
  <c r="D188" i="33"/>
  <c r="D189" i="33" s="1"/>
  <c r="D567" i="33"/>
  <c r="D568" i="33" s="1"/>
  <c r="D125" i="33"/>
  <c r="D126" i="33" s="1"/>
  <c r="D62" i="33"/>
  <c r="D63" i="33" s="1"/>
  <c r="D484" i="33"/>
  <c r="C55" i="26"/>
  <c r="C60" i="22"/>
  <c r="C52" i="10"/>
  <c r="D623" i="33"/>
  <c r="D381" i="33"/>
  <c r="C53" i="10" l="1"/>
  <c r="C56" i="26"/>
  <c r="C61" i="22"/>
  <c r="C58" i="9"/>
  <c r="D624" i="33"/>
  <c r="G362" i="45"/>
  <c r="G363" i="45" s="1"/>
  <c r="F362" i="45" l="1"/>
  <c r="F363" i="45" s="1"/>
  <c r="G364" i="45"/>
  <c r="E364" i="45" s="1"/>
  <c r="F364" i="45" l="1"/>
  <c r="G90" i="35" l="1"/>
  <c r="F90" i="35" s="1"/>
  <c r="G91" i="35" l="1"/>
  <c r="F91" i="35" l="1"/>
  <c r="G287" i="45" l="1"/>
  <c r="F287" i="45" l="1"/>
  <c r="G471" i="45" l="1"/>
  <c r="F471" i="45" s="1"/>
  <c r="G342" i="45" l="1"/>
  <c r="F342" i="45" s="1"/>
  <c r="G343" i="45" l="1"/>
  <c r="F343" i="45" s="1"/>
  <c r="F344" i="45" s="1"/>
  <c r="F345" i="45" s="1"/>
  <c r="G344" i="45" l="1"/>
  <c r="G345" i="45" l="1"/>
  <c r="E345" i="45" s="1"/>
  <c r="E344" i="45"/>
  <c r="F10" i="46" l="1"/>
  <c r="F16" i="46" l="1"/>
  <c r="F20" i="46"/>
  <c r="F19" i="46"/>
  <c r="G546" i="45" l="1"/>
  <c r="G143" i="45"/>
  <c r="F71" i="22" l="1"/>
  <c r="F72" i="22" s="1"/>
  <c r="F68" i="22"/>
  <c r="F12" i="26"/>
  <c r="F67" i="22"/>
  <c r="F69" i="22" s="1"/>
  <c r="F11" i="26"/>
  <c r="F14" i="26"/>
  <c r="F10" i="26"/>
  <c r="F13" i="26"/>
  <c r="F10" i="22"/>
  <c r="F13" i="10" l="1"/>
  <c r="F11" i="10"/>
  <c r="D17" i="26" l="1"/>
  <c r="D22" i="22"/>
  <c r="F58" i="10"/>
  <c r="F62" i="10"/>
  <c r="F57" i="10"/>
  <c r="F61" i="10"/>
  <c r="F56" i="10"/>
  <c r="F10" i="10"/>
  <c r="F12" i="10"/>
  <c r="F16" i="9"/>
  <c r="F14" i="9"/>
  <c r="F11" i="9"/>
  <c r="F10" i="9"/>
  <c r="F9" i="9"/>
  <c r="F59" i="10" l="1"/>
  <c r="F68" i="9"/>
  <c r="F62" i="9"/>
  <c r="F64" i="9"/>
  <c r="F61" i="9"/>
  <c r="F63" i="9"/>
  <c r="F65" i="9"/>
  <c r="F13" i="9"/>
  <c r="F15" i="9"/>
  <c r="F12" i="9"/>
  <c r="D59" i="10" l="1"/>
  <c r="D19" i="9" l="1"/>
  <c r="G627" i="33" l="1"/>
  <c r="G584" i="33"/>
  <c r="G572" i="33"/>
  <c r="G573" i="33"/>
  <c r="G571" i="33"/>
  <c r="G577" i="33"/>
  <c r="G578" i="33" s="1"/>
  <c r="E578" i="33" s="1"/>
  <c r="G345" i="33"/>
  <c r="G344" i="33"/>
  <c r="G343" i="33"/>
  <c r="G342" i="33"/>
  <c r="G341" i="33"/>
  <c r="G340" i="33"/>
  <c r="G525" i="33" l="1"/>
  <c r="G527" i="33"/>
  <c r="G526" i="33"/>
  <c r="G528" i="33"/>
  <c r="G487" i="33"/>
  <c r="G388" i="33"/>
  <c r="G392" i="33"/>
  <c r="G391" i="33"/>
  <c r="G334" i="33"/>
  <c r="G304" i="33" l="1"/>
  <c r="G306" i="33" s="1"/>
  <c r="G209" i="33" l="1"/>
  <c r="G211" i="33"/>
  <c r="G217" i="33"/>
  <c r="G149" i="33"/>
  <c r="G74" i="33"/>
  <c r="G78" i="33" s="1"/>
  <c r="G715" i="35"/>
  <c r="F715" i="35" l="1"/>
  <c r="F717" i="35" s="1"/>
  <c r="G717" i="35"/>
  <c r="G219" i="33"/>
  <c r="G222" i="33"/>
  <c r="G221" i="33"/>
  <c r="G215" i="33"/>
  <c r="G213" i="33"/>
  <c r="G152" i="33"/>
  <c r="G151" i="33"/>
  <c r="G150" i="33"/>
  <c r="G11" i="33"/>
  <c r="G18" i="33"/>
  <c r="G14" i="33"/>
  <c r="G21" i="33"/>
  <c r="G17" i="33"/>
  <c r="G13" i="33"/>
  <c r="G19" i="33"/>
  <c r="G15" i="33"/>
  <c r="G20" i="33"/>
  <c r="G16" i="33"/>
  <c r="G12" i="33"/>
  <c r="G1177" i="35"/>
  <c r="G1183" i="35"/>
  <c r="G289" i="33"/>
  <c r="G270" i="33"/>
  <c r="G272" i="33"/>
  <c r="G282" i="33"/>
  <c r="G288" i="33"/>
  <c r="G290" i="33"/>
  <c r="G269" i="33"/>
  <c r="G271" i="33"/>
  <c r="G194" i="33"/>
  <c r="G196" i="33"/>
  <c r="G199" i="33"/>
  <c r="G201" i="33" s="1"/>
  <c r="G195" i="33"/>
  <c r="G208" i="33"/>
  <c r="G210" i="33"/>
  <c r="G212" i="33"/>
  <c r="G214" i="33"/>
  <c r="G216" i="33"/>
  <c r="G218" i="33"/>
  <c r="G220" i="33"/>
  <c r="G207" i="33"/>
  <c r="G131" i="33"/>
  <c r="G132" i="33" s="1"/>
  <c r="E132" i="33" s="1"/>
  <c r="G134" i="33"/>
  <c r="G141" i="33" s="1"/>
  <c r="E141" i="33" s="1"/>
  <c r="G85" i="33"/>
  <c r="G83" i="33"/>
  <c r="G71" i="33"/>
  <c r="G84" i="33"/>
  <c r="G70" i="33"/>
  <c r="G1187" i="35"/>
  <c r="G1188" i="35" s="1"/>
  <c r="G1126" i="35"/>
  <c r="G1127" i="35"/>
  <c r="G1080" i="35"/>
  <c r="G1082" i="35"/>
  <c r="G1081" i="35"/>
  <c r="G1083" i="35"/>
  <c r="G1020" i="35"/>
  <c r="G1073" i="35"/>
  <c r="G1075" i="35" s="1"/>
  <c r="G1021" i="35"/>
  <c r="G1013" i="35"/>
  <c r="G1016" i="35"/>
  <c r="G1017" i="35"/>
  <c r="G1014" i="35"/>
  <c r="G1015" i="35"/>
  <c r="G938" i="35"/>
  <c r="G957" i="35"/>
  <c r="G955" i="35"/>
  <c r="G953" i="35"/>
  <c r="G951" i="35"/>
  <c r="G949" i="35"/>
  <c r="G947" i="35"/>
  <c r="G946" i="35"/>
  <c r="G956" i="35"/>
  <c r="G954" i="35"/>
  <c r="G952" i="35"/>
  <c r="G950" i="35"/>
  <c r="G948" i="35"/>
  <c r="G883" i="35"/>
  <c r="G795" i="35"/>
  <c r="F795" i="35" s="1"/>
  <c r="G794" i="35"/>
  <c r="G224" i="33" l="1"/>
  <c r="E224" i="33" s="1"/>
  <c r="G273" i="33"/>
  <c r="F883" i="35"/>
  <c r="F884" i="35" s="1"/>
  <c r="G884" i="35"/>
  <c r="G1024" i="35"/>
  <c r="F938" i="35"/>
  <c r="F941" i="35" s="1"/>
  <c r="G941" i="35"/>
  <c r="F794" i="35"/>
  <c r="F797" i="35" s="1"/>
  <c r="G797" i="35"/>
  <c r="G958" i="35"/>
  <c r="E958" i="35" s="1"/>
  <c r="G23" i="33"/>
  <c r="E23" i="33" s="1"/>
  <c r="G668" i="35" l="1"/>
  <c r="F668" i="35" s="1"/>
  <c r="G570" i="35"/>
  <c r="G621" i="35"/>
  <c r="F621" i="35" l="1"/>
  <c r="F623" i="35" s="1"/>
  <c r="G623" i="35"/>
  <c r="F570" i="35"/>
  <c r="F571" i="35" s="1"/>
  <c r="G571" i="35"/>
  <c r="G523" i="35"/>
  <c r="G408" i="35"/>
  <c r="G401" i="35"/>
  <c r="F401" i="35" s="1"/>
  <c r="G409" i="35"/>
  <c r="G354" i="35"/>
  <c r="G353" i="35"/>
  <c r="G303" i="35"/>
  <c r="G305" i="35" s="1"/>
  <c r="G263" i="35"/>
  <c r="G264" i="35"/>
  <c r="G278" i="35"/>
  <c r="G280" i="35" s="1"/>
  <c r="G287" i="35"/>
  <c r="G286" i="35"/>
  <c r="G255" i="35"/>
  <c r="G257" i="35" s="1"/>
  <c r="G252" i="35"/>
  <c r="G226" i="35"/>
  <c r="G229" i="35"/>
  <c r="G231" i="35" s="1"/>
  <c r="G236" i="35"/>
  <c r="G177" i="35"/>
  <c r="G186" i="35"/>
  <c r="G180" i="35"/>
  <c r="G129" i="35"/>
  <c r="G127" i="35"/>
  <c r="G128" i="35"/>
  <c r="G121" i="35"/>
  <c r="G120" i="35"/>
  <c r="G103" i="35"/>
  <c r="G102" i="35"/>
  <c r="G106" i="35"/>
  <c r="G104" i="35"/>
  <c r="G105" i="35"/>
  <c r="G356" i="35" l="1"/>
  <c r="F523" i="35"/>
  <c r="F525" i="35" s="1"/>
  <c r="G525" i="35"/>
  <c r="G107" i="35"/>
  <c r="E107" i="35" s="1"/>
  <c r="G33" i="35"/>
  <c r="G36" i="35"/>
  <c r="G35" i="35"/>
  <c r="G29" i="35"/>
  <c r="G30" i="35"/>
  <c r="G31" i="35"/>
  <c r="G32" i="35"/>
  <c r="G34" i="35"/>
  <c r="G84" i="35"/>
  <c r="G37" i="35"/>
  <c r="G89" i="35"/>
  <c r="G87" i="35"/>
  <c r="G88" i="35"/>
  <c r="G86" i="35"/>
  <c r="G85" i="35"/>
  <c r="G94" i="35"/>
  <c r="G95" i="35" s="1"/>
  <c r="G92" i="35" l="1"/>
  <c r="E92" i="35" s="1"/>
  <c r="G38" i="35"/>
  <c r="E38" i="35" l="1"/>
  <c r="G531" i="45" l="1"/>
  <c r="G542" i="45"/>
  <c r="G472" i="45" l="1"/>
  <c r="G473" i="45" s="1"/>
  <c r="E473" i="45" s="1"/>
  <c r="G533" i="45"/>
  <c r="G505" i="45"/>
  <c r="G545" i="45"/>
  <c r="G547" i="45" s="1"/>
  <c r="G521" i="45"/>
  <c r="G515" i="45"/>
  <c r="G464" i="45"/>
  <c r="G465" i="45"/>
  <c r="G405" i="45"/>
  <c r="G406" i="45" s="1"/>
  <c r="G389" i="45"/>
  <c r="G244" i="45"/>
  <c r="G187" i="45"/>
  <c r="G138" i="45"/>
  <c r="G139" i="45"/>
  <c r="G140" i="45"/>
  <c r="G141" i="45"/>
  <c r="G142" i="45"/>
  <c r="G76" i="45"/>
  <c r="G78" i="45"/>
  <c r="G80" i="45"/>
  <c r="G82" i="45"/>
  <c r="G75" i="45"/>
  <c r="G103" i="45" l="1"/>
  <c r="G411" i="45"/>
  <c r="G420" i="45"/>
  <c r="F420" i="45" s="1"/>
  <c r="G418" i="45"/>
  <c r="F418" i="45" s="1"/>
  <c r="G416" i="45"/>
  <c r="F416" i="45" s="1"/>
  <c r="G414" i="45"/>
  <c r="F414" i="45" s="1"/>
  <c r="G421" i="45"/>
  <c r="F421" i="45" s="1"/>
  <c r="G419" i="45"/>
  <c r="F419" i="45" s="1"/>
  <c r="G417" i="45"/>
  <c r="F417" i="45" s="1"/>
  <c r="G415" i="45"/>
  <c r="F415" i="45" s="1"/>
  <c r="G413" i="45"/>
  <c r="F413" i="45" s="1"/>
  <c r="E547" i="45"/>
  <c r="G105" i="45"/>
  <c r="G77" i="45"/>
  <c r="G102" i="45"/>
  <c r="G259" i="45"/>
  <c r="G263" i="45"/>
  <c r="G106" i="45"/>
  <c r="G260" i="45"/>
  <c r="G109" i="45"/>
  <c r="G107" i="45"/>
  <c r="G108" i="45"/>
  <c r="G104" i="45"/>
  <c r="G262" i="45"/>
  <c r="G261" i="45"/>
  <c r="G258" i="45"/>
  <c r="G137" i="45"/>
  <c r="G402" i="45"/>
  <c r="G291" i="45"/>
  <c r="G293" i="45" s="1"/>
  <c r="G243" i="45"/>
  <c r="G249" i="45"/>
  <c r="G245" i="45"/>
  <c r="G248" i="45"/>
  <c r="G128" i="45"/>
  <c r="G131" i="45" s="1"/>
  <c r="G83" i="45"/>
  <c r="G81" i="45"/>
  <c r="G79" i="45"/>
  <c r="G85" i="45" l="1"/>
  <c r="G288" i="45"/>
  <c r="G144" i="45"/>
  <c r="E144" i="45" s="1"/>
  <c r="G264" i="45"/>
  <c r="G213" i="45"/>
  <c r="G188" i="45"/>
  <c r="G189" i="45" s="1"/>
  <c r="E189" i="45" l="1"/>
  <c r="G190" i="45"/>
  <c r="E190" i="45" s="1"/>
  <c r="G289" i="45"/>
  <c r="E289" i="45" s="1"/>
  <c r="E213" i="45"/>
  <c r="E264" i="45"/>
  <c r="E533" i="45"/>
  <c r="G36" i="45" l="1"/>
  <c r="E36" i="45" l="1"/>
  <c r="F196" i="33"/>
  <c r="F222" i="33" l="1"/>
  <c r="F1015" i="35" l="1"/>
  <c r="F120" i="35" l="1"/>
  <c r="F141" i="45" l="1"/>
  <c r="F545" i="45" l="1"/>
  <c r="F547" i="45" s="1"/>
  <c r="F245" i="45" l="1"/>
  <c r="F83" i="45" l="1"/>
  <c r="E58" i="10" l="1"/>
  <c r="E62" i="10" l="1"/>
  <c r="E12" i="10" l="1"/>
  <c r="E13" i="10"/>
  <c r="F81" i="45" l="1"/>
  <c r="D17" i="46" l="1"/>
  <c r="E19" i="46"/>
  <c r="E20" i="46"/>
  <c r="E16" i="46"/>
  <c r="G237" i="35" l="1"/>
  <c r="G239" i="35" s="1"/>
  <c r="D21" i="46"/>
  <c r="D22" i="46" s="1"/>
  <c r="E10" i="46"/>
  <c r="E17" i="46"/>
  <c r="F17" i="46"/>
  <c r="F11" i="46"/>
  <c r="F21" i="46"/>
  <c r="D11" i="46" l="1"/>
  <c r="E11" i="46"/>
  <c r="E21" i="46"/>
  <c r="F22" i="46"/>
  <c r="E22" i="46" l="1"/>
  <c r="F1126" i="35" l="1"/>
  <c r="G1128" i="35" l="1"/>
  <c r="F1127" i="35"/>
  <c r="E1128" i="35" l="1"/>
  <c r="E1129" i="35" s="1"/>
  <c r="F1128" i="35"/>
  <c r="F1129" i="35" s="1"/>
  <c r="G1129" i="35"/>
  <c r="F542" i="45" l="1"/>
  <c r="F543" i="45" l="1"/>
  <c r="F531" i="45"/>
  <c r="G543" i="45"/>
  <c r="F548" i="45" l="1"/>
  <c r="G548" i="45"/>
  <c r="F533" i="45"/>
  <c r="D69" i="9" l="1"/>
  <c r="E65" i="9"/>
  <c r="E64" i="9"/>
  <c r="E63" i="9"/>
  <c r="E62" i="9"/>
  <c r="E16" i="9"/>
  <c r="E15" i="9"/>
  <c r="E12" i="9"/>
  <c r="F69" i="9" l="1"/>
  <c r="E68" i="9"/>
  <c r="E11" i="9"/>
  <c r="E13" i="9"/>
  <c r="E9" i="9"/>
  <c r="E14" i="9"/>
  <c r="E10" i="9"/>
  <c r="F66" i="9"/>
  <c r="F17" i="9"/>
  <c r="E61" i="9"/>
  <c r="E66" i="9" s="1"/>
  <c r="D17" i="9" l="1"/>
  <c r="D66" i="9"/>
  <c r="F19" i="9"/>
  <c r="E69" i="9"/>
  <c r="F70" i="9"/>
  <c r="E17" i="9"/>
  <c r="D70" i="9" l="1"/>
  <c r="E19" i="9"/>
  <c r="E70" i="9"/>
  <c r="G1189" i="35" l="1"/>
  <c r="E1189" i="35" l="1"/>
  <c r="F1187" i="35"/>
  <c r="F1188" i="35" l="1"/>
  <c r="F1189" i="35" l="1"/>
  <c r="D63" i="10" l="1"/>
  <c r="E628" i="33"/>
  <c r="E488" i="33"/>
  <c r="E335" i="33"/>
  <c r="E306" i="33"/>
  <c r="E307" i="33" s="1"/>
  <c r="E282" i="33"/>
  <c r="E201" i="33" l="1"/>
  <c r="E78" i="33"/>
  <c r="E571" i="35" l="1"/>
  <c r="E572" i="35" s="1"/>
  <c r="E231" i="35" l="1"/>
  <c r="E181" i="35"/>
  <c r="G122" i="35"/>
  <c r="E122" i="35" s="1"/>
  <c r="F121" i="35" l="1"/>
  <c r="G123" i="35"/>
  <c r="E123" i="35" s="1"/>
  <c r="F122" i="35" l="1"/>
  <c r="F123" i="35" s="1"/>
  <c r="F405" i="45"/>
  <c r="F406" i="45" s="1"/>
  <c r="F402" i="45"/>
  <c r="E403" i="45"/>
  <c r="F403" i="45" l="1"/>
  <c r="F464" i="45"/>
  <c r="E406" i="45"/>
  <c r="G466" i="45"/>
  <c r="F465" i="45"/>
  <c r="G403" i="45"/>
  <c r="E466" i="45" l="1"/>
  <c r="G467" i="45"/>
  <c r="E467" i="45" s="1"/>
  <c r="F407" i="45"/>
  <c r="G407" i="45"/>
  <c r="E407" i="45" s="1"/>
  <c r="F466" i="45"/>
  <c r="E250" i="45"/>
  <c r="F248" i="45"/>
  <c r="F249" i="45"/>
  <c r="F467" i="45" l="1"/>
  <c r="F188" i="45"/>
  <c r="F250" i="45"/>
  <c r="G250" i="45"/>
  <c r="F187" i="45"/>
  <c r="E90" i="45"/>
  <c r="F189" i="45" l="1"/>
  <c r="F190" i="45" s="1"/>
  <c r="F243" i="45" l="1"/>
  <c r="F271" i="33" l="1"/>
  <c r="E516" i="45" l="1"/>
  <c r="E517" i="45" s="1"/>
  <c r="G516" i="45" l="1"/>
  <c r="F515" i="45" l="1"/>
  <c r="F516" i="45" l="1"/>
  <c r="G227" i="35"/>
  <c r="E227" i="35" s="1"/>
  <c r="G517" i="45"/>
  <c r="F226" i="35"/>
  <c r="F517" i="45" l="1"/>
  <c r="F227" i="35"/>
  <c r="F1021" i="35"/>
  <c r="F1014" i="35"/>
  <c r="F1017" i="35"/>
  <c r="F1016" i="35" l="1"/>
  <c r="F1177" i="35" l="1"/>
  <c r="F1178" i="35" l="1"/>
  <c r="F1179" i="35" s="1"/>
  <c r="G1178" i="35"/>
  <c r="E1178" i="35" l="1"/>
  <c r="E1179" i="35" s="1"/>
  <c r="G1179" i="35"/>
  <c r="F392" i="33" l="1"/>
  <c r="F354" i="35" l="1"/>
  <c r="E543" i="45" l="1"/>
  <c r="E522" i="45"/>
  <c r="E506" i="45"/>
  <c r="F263" i="45"/>
  <c r="F262" i="45"/>
  <c r="F261" i="45"/>
  <c r="F260" i="45"/>
  <c r="F259" i="45"/>
  <c r="F258" i="45"/>
  <c r="E131" i="45"/>
  <c r="E132" i="45" s="1"/>
  <c r="F102" i="45"/>
  <c r="E548" i="45" l="1"/>
  <c r="G246" i="45"/>
  <c r="E85" i="45"/>
  <c r="G506" i="45"/>
  <c r="F142" i="45"/>
  <c r="E293" i="45"/>
  <c r="G422" i="45"/>
  <c r="E422" i="45" s="1"/>
  <c r="F505" i="45"/>
  <c r="F244" i="45"/>
  <c r="F288" i="45"/>
  <c r="F289" i="45" s="1"/>
  <c r="F106" i="45"/>
  <c r="F104" i="45"/>
  <c r="F108" i="45"/>
  <c r="F138" i="45"/>
  <c r="F103" i="45"/>
  <c r="F105" i="45"/>
  <c r="F107" i="45"/>
  <c r="F109" i="45"/>
  <c r="F264" i="45"/>
  <c r="F139" i="45"/>
  <c r="F140" i="45"/>
  <c r="F75" i="45"/>
  <c r="F76" i="45"/>
  <c r="F77" i="45"/>
  <c r="F78" i="45"/>
  <c r="F79" i="45"/>
  <c r="F80" i="45"/>
  <c r="F82" i="45"/>
  <c r="F128" i="45"/>
  <c r="F131" i="45" s="1"/>
  <c r="F137" i="45"/>
  <c r="F411" i="45"/>
  <c r="F291" i="45"/>
  <c r="F293" i="45" s="1"/>
  <c r="F389" i="45"/>
  <c r="G390" i="45"/>
  <c r="F521" i="45"/>
  <c r="G522" i="45"/>
  <c r="F472" i="45"/>
  <c r="F473" i="45" s="1"/>
  <c r="E390" i="45" l="1"/>
  <c r="F85" i="45"/>
  <c r="F36" i="45"/>
  <c r="E246" i="45"/>
  <c r="G251" i="45"/>
  <c r="E251" i="45" s="1"/>
  <c r="F132" i="45"/>
  <c r="F213" i="45"/>
  <c r="F246" i="45"/>
  <c r="F251" i="45" s="1"/>
  <c r="F506" i="45"/>
  <c r="F390" i="45"/>
  <c r="F522" i="45"/>
  <c r="G294" i="45"/>
  <c r="G91" i="45"/>
  <c r="E91" i="45" s="1"/>
  <c r="F422" i="45"/>
  <c r="F144" i="45"/>
  <c r="G132" i="45"/>
  <c r="E294" i="45" l="1"/>
  <c r="F294" i="45"/>
  <c r="F91" i="45"/>
  <c r="F219" i="33" l="1"/>
  <c r="G628" i="33"/>
  <c r="G629" i="33" l="1"/>
  <c r="F627" i="33"/>
  <c r="E629" i="33" l="1"/>
  <c r="F628" i="33"/>
  <c r="F629" i="33" s="1"/>
  <c r="F572" i="33" l="1"/>
  <c r="F573" i="33" l="1"/>
  <c r="F571" i="33"/>
  <c r="G574" i="33"/>
  <c r="F526" i="33"/>
  <c r="E574" i="33" l="1"/>
  <c r="F574" i="33"/>
  <c r="E1024" i="35" l="1"/>
  <c r="F1020" i="35"/>
  <c r="F1024" i="35" s="1"/>
  <c r="E11" i="10" l="1"/>
  <c r="E57" i="10"/>
  <c r="E1075" i="35" l="1"/>
  <c r="F1073" i="35"/>
  <c r="F1075" i="35" s="1"/>
  <c r="F1076" i="35" l="1"/>
  <c r="G1076" i="35"/>
  <c r="F1013" i="35"/>
  <c r="G1018" i="35"/>
  <c r="E1076" i="35" l="1"/>
  <c r="G1025" i="35"/>
  <c r="E1025" i="35" s="1"/>
  <c r="E1018" i="35"/>
  <c r="F1018" i="35"/>
  <c r="F1025" i="35" s="1"/>
  <c r="F408" i="35" l="1"/>
  <c r="F409" i="35" l="1"/>
  <c r="G410" i="35"/>
  <c r="E410" i="35" s="1"/>
  <c r="F410" i="35" l="1"/>
  <c r="F63" i="10" l="1"/>
  <c r="D72" i="22"/>
  <c r="E71" i="22"/>
  <c r="E72" i="22" s="1"/>
  <c r="E61" i="10"/>
  <c r="E62" i="26"/>
  <c r="E64" i="26" s="1"/>
  <c r="E63" i="10" l="1"/>
  <c r="G488" i="33" l="1"/>
  <c r="G489" i="33" l="1"/>
  <c r="G307" i="33"/>
  <c r="G393" i="33"/>
  <c r="E393" i="33" s="1"/>
  <c r="G335" i="33"/>
  <c r="F199" i="33"/>
  <c r="F201" i="33" s="1"/>
  <c r="F74" i="33"/>
  <c r="F78" i="33" s="1"/>
  <c r="F391" i="33"/>
  <c r="F577" i="33"/>
  <c r="F578" i="33" s="1"/>
  <c r="F487" i="33"/>
  <c r="F334" i="33"/>
  <c r="F304" i="33"/>
  <c r="F306" i="33" s="1"/>
  <c r="F282" i="33"/>
  <c r="F134" i="33"/>
  <c r="F141" i="33" s="1"/>
  <c r="E489" i="33" l="1"/>
  <c r="G579" i="33"/>
  <c r="F307" i="33"/>
  <c r="F488" i="33"/>
  <c r="F489" i="33" s="1"/>
  <c r="F393" i="33"/>
  <c r="F579" i="33"/>
  <c r="F335" i="33"/>
  <c r="E579" i="33" l="1"/>
  <c r="E941" i="35"/>
  <c r="E942" i="35" s="1"/>
  <c r="G942" i="35"/>
  <c r="E884" i="35"/>
  <c r="E885" i="35" s="1"/>
  <c r="E841" i="35"/>
  <c r="G841" i="35"/>
  <c r="E797" i="35"/>
  <c r="E717" i="35"/>
  <c r="E718" i="35" s="1"/>
  <c r="G718" i="35"/>
  <c r="E669" i="35"/>
  <c r="E670" i="35" s="1"/>
  <c r="E623" i="35"/>
  <c r="E624" i="35" s="1"/>
  <c r="G624" i="35"/>
  <c r="G572" i="35"/>
  <c r="E525" i="35"/>
  <c r="E526" i="35" s="1"/>
  <c r="G402" i="35"/>
  <c r="E402" i="35" s="1"/>
  <c r="E356" i="35"/>
  <c r="E305" i="35"/>
  <c r="E280" i="35"/>
  <c r="G885" i="35" l="1"/>
  <c r="G232" i="35"/>
  <c r="E232" i="35" s="1"/>
  <c r="E478" i="35"/>
  <c r="G281" i="35"/>
  <c r="E281" i="35" s="1"/>
  <c r="G357" i="35"/>
  <c r="E357" i="35" s="1"/>
  <c r="G403" i="35"/>
  <c r="E403" i="35" s="1"/>
  <c r="G306" i="35"/>
  <c r="E306" i="35" s="1"/>
  <c r="E257" i="35"/>
  <c r="G798" i="35"/>
  <c r="F255" i="35"/>
  <c r="F257" i="35" s="1"/>
  <c r="G181" i="35"/>
  <c r="F353" i="35"/>
  <c r="F356" i="35" s="1"/>
  <c r="G669" i="35"/>
  <c r="G670" i="35" s="1"/>
  <c r="F94" i="35"/>
  <c r="F95" i="35" s="1"/>
  <c r="G526" i="35"/>
  <c r="F303" i="35"/>
  <c r="F305" i="35" s="1"/>
  <c r="F278" i="35"/>
  <c r="F280" i="35" s="1"/>
  <c r="F229" i="35"/>
  <c r="F231" i="35" s="1"/>
  <c r="F180" i="35"/>
  <c r="G479" i="35" l="1"/>
  <c r="E479" i="35" s="1"/>
  <c r="F281" i="35"/>
  <c r="F572" i="35"/>
  <c r="F624" i="35"/>
  <c r="F306" i="35"/>
  <c r="F718" i="35"/>
  <c r="F669" i="35"/>
  <c r="F670" i="35" s="1"/>
  <c r="F841" i="35"/>
  <c r="F942" i="35"/>
  <c r="F181" i="35"/>
  <c r="F402" i="35"/>
  <c r="F403" i="35" s="1"/>
  <c r="F526" i="35"/>
  <c r="F885" i="35"/>
  <c r="E798" i="35"/>
  <c r="F798" i="35"/>
  <c r="F357" i="35" l="1"/>
  <c r="F232" i="35"/>
  <c r="F479" i="35"/>
  <c r="E178" i="35"/>
  <c r="F177" i="35" l="1"/>
  <c r="G178" i="35"/>
  <c r="G182" i="35" s="1"/>
  <c r="E182" i="35" s="1"/>
  <c r="F178" i="35" l="1"/>
  <c r="F182" i="35" s="1"/>
  <c r="G187" i="35"/>
  <c r="E187" i="35" s="1"/>
  <c r="F186" i="35" l="1"/>
  <c r="F187" i="35" l="1"/>
  <c r="E1184" i="35" l="1"/>
  <c r="G1184" i="35" l="1"/>
  <c r="F1183" i="35"/>
  <c r="F1184" i="35" l="1"/>
  <c r="E585" i="33" l="1"/>
  <c r="F584" i="33" l="1"/>
  <c r="G585" i="33"/>
  <c r="F585" i="33" l="1"/>
  <c r="G332" i="33"/>
  <c r="E332" i="33" s="1"/>
  <c r="F270" i="33"/>
  <c r="F71" i="33"/>
  <c r="G336" i="33" l="1"/>
  <c r="E336" i="33" s="1"/>
  <c r="G72" i="33"/>
  <c r="E72" i="33" s="1"/>
  <c r="F331" i="33"/>
  <c r="F272" i="33"/>
  <c r="F72" i="33" l="1"/>
  <c r="F79" i="33" s="1"/>
  <c r="F332" i="33"/>
  <c r="F336" i="33" s="1"/>
  <c r="G79" i="33"/>
  <c r="E79" i="33" s="1"/>
  <c r="F60" i="26" l="1"/>
  <c r="E59" i="26"/>
  <c r="D60" i="26" l="1"/>
  <c r="E60" i="26"/>
  <c r="F65" i="26"/>
  <c r="D65" i="26" l="1"/>
  <c r="E65" i="26"/>
  <c r="F954" i="35" l="1"/>
  <c r="F953" i="35"/>
  <c r="F952" i="35"/>
  <c r="F951" i="35"/>
  <c r="F950" i="35"/>
  <c r="F949" i="35"/>
  <c r="F948" i="35"/>
  <c r="F264" i="35"/>
  <c r="F263" i="35"/>
  <c r="F237" i="35"/>
  <c r="F236" i="35"/>
  <c r="F239" i="35" s="1"/>
  <c r="F105" i="35"/>
  <c r="F947" i="35" l="1"/>
  <c r="F955" i="35"/>
  <c r="F957" i="35"/>
  <c r="F956" i="35"/>
  <c r="F287" i="35"/>
  <c r="F1080" i="35"/>
  <c r="F1082" i="35"/>
  <c r="F1081" i="35"/>
  <c r="F1083" i="35"/>
  <c r="F265" i="35"/>
  <c r="F85" i="35"/>
  <c r="F86" i="35"/>
  <c r="F87" i="35"/>
  <c r="F88" i="35"/>
  <c r="F128" i="35"/>
  <c r="F36" i="35"/>
  <c r="F102" i="35"/>
  <c r="F104" i="35"/>
  <c r="F106" i="35"/>
  <c r="G288" i="35"/>
  <c r="E288" i="35" s="1"/>
  <c r="F286" i="35"/>
  <c r="G1084" i="35"/>
  <c r="F29" i="35"/>
  <c r="F84" i="35"/>
  <c r="F89" i="35"/>
  <c r="F127" i="35"/>
  <c r="F129" i="35"/>
  <c r="E239" i="35"/>
  <c r="F103" i="35"/>
  <c r="G253" i="35"/>
  <c r="F252" i="35"/>
  <c r="G265" i="35"/>
  <c r="E265" i="35" s="1"/>
  <c r="F37" i="35"/>
  <c r="F35" i="35"/>
  <c r="F34" i="35"/>
  <c r="F33" i="35"/>
  <c r="F32" i="35"/>
  <c r="F31" i="35"/>
  <c r="F30" i="35"/>
  <c r="G130" i="35"/>
  <c r="E130" i="35" s="1"/>
  <c r="E253" i="35" l="1"/>
  <c r="E1084" i="35"/>
  <c r="F107" i="35"/>
  <c r="F92" i="35"/>
  <c r="F38" i="35"/>
  <c r="F253" i="35"/>
  <c r="G96" i="35"/>
  <c r="E96" i="35" s="1"/>
  <c r="F288" i="35"/>
  <c r="F130" i="35"/>
  <c r="F96" i="35" l="1"/>
  <c r="F1084" i="35" l="1"/>
  <c r="F528" i="33" l="1"/>
  <c r="E389" i="33"/>
  <c r="F343" i="33" l="1"/>
  <c r="F344" i="33"/>
  <c r="G346" i="33"/>
  <c r="E346" i="33" s="1"/>
  <c r="F342" i="33"/>
  <c r="G529" i="33"/>
  <c r="G389" i="33"/>
  <c r="F527" i="33"/>
  <c r="F388" i="33"/>
  <c r="F525" i="33"/>
  <c r="F340" i="33"/>
  <c r="F345" i="33"/>
  <c r="F341" i="33"/>
  <c r="G394" i="33" l="1"/>
  <c r="E529" i="33"/>
  <c r="F389" i="33"/>
  <c r="F394" i="33" s="1"/>
  <c r="F529" i="33"/>
  <c r="F346" i="33"/>
  <c r="E394" i="33" l="1"/>
  <c r="F312" i="33"/>
  <c r="F313" i="33"/>
  <c r="F131" i="33"/>
  <c r="F132" i="33" s="1"/>
  <c r="E314" i="33" l="1"/>
  <c r="G197" i="33"/>
  <c r="G153" i="33"/>
  <c r="E153" i="33" s="1"/>
  <c r="G291" i="33"/>
  <c r="E291" i="33" s="1"/>
  <c r="G86" i="33"/>
  <c r="F269" i="33"/>
  <c r="F273" i="33" s="1"/>
  <c r="F152" i="33"/>
  <c r="F83" i="33"/>
  <c r="F290" i="33"/>
  <c r="F85" i="33"/>
  <c r="F288" i="33"/>
  <c r="F289" i="33"/>
  <c r="F149" i="33"/>
  <c r="F150" i="33"/>
  <c r="F195" i="33"/>
  <c r="F194" i="33"/>
  <c r="F151" i="33"/>
  <c r="F84" i="33"/>
  <c r="E197" i="33" l="1"/>
  <c r="E273" i="33"/>
  <c r="E86" i="33"/>
  <c r="F197" i="33"/>
  <c r="F202" i="33" s="1"/>
  <c r="G283" i="33"/>
  <c r="G202" i="33"/>
  <c r="E202" i="33" s="1"/>
  <c r="G142" i="33"/>
  <c r="E142" i="33" s="1"/>
  <c r="F142" i="33"/>
  <c r="F283" i="33"/>
  <c r="F291" i="33"/>
  <c r="F153" i="33"/>
  <c r="F86" i="33"/>
  <c r="E283" i="33" l="1"/>
  <c r="F209" i="33"/>
  <c r="F207" i="33" l="1"/>
  <c r="F208" i="33"/>
  <c r="F210" i="33"/>
  <c r="F212" i="33"/>
  <c r="F221" i="33"/>
  <c r="F214" i="33"/>
  <c r="F220" i="33"/>
  <c r="F211" i="33"/>
  <c r="F213" i="33"/>
  <c r="F215" i="33"/>
  <c r="F216" i="33"/>
  <c r="F217" i="33"/>
  <c r="F218" i="33"/>
  <c r="F224" i="33" l="1"/>
  <c r="F11" i="33"/>
  <c r="F17" i="33"/>
  <c r="F20" i="33"/>
  <c r="F13" i="33"/>
  <c r="F19" i="33"/>
  <c r="F16" i="33"/>
  <c r="F14" i="33"/>
  <c r="F12" i="33"/>
  <c r="F15" i="33"/>
  <c r="F18" i="33"/>
  <c r="F23" i="33" l="1"/>
  <c r="F314" i="33"/>
  <c r="E68" i="22" l="1"/>
  <c r="E67" i="22"/>
  <c r="E69" i="22" s="1"/>
  <c r="F14" i="10"/>
  <c r="D14" i="10" l="1"/>
  <c r="F20" i="22"/>
  <c r="E10" i="22"/>
  <c r="E56" i="10"/>
  <c r="E59" i="10" s="1"/>
  <c r="E10" i="10"/>
  <c r="E14" i="10" s="1"/>
  <c r="E73" i="22"/>
  <c r="D69" i="22" l="1"/>
  <c r="F73" i="22"/>
  <c r="D20" i="22"/>
  <c r="E64" i="10"/>
  <c r="F22" i="22"/>
  <c r="E20" i="22"/>
  <c r="F64" i="10"/>
  <c r="D73" i="22" l="1"/>
  <c r="D64" i="10"/>
  <c r="E22" i="22"/>
  <c r="E12" i="26" l="1"/>
  <c r="E14" i="26"/>
  <c r="E11" i="26"/>
  <c r="E13" i="26"/>
  <c r="E10" i="26"/>
  <c r="F15" i="26"/>
  <c r="F17" i="26" l="1"/>
  <c r="D15" i="26"/>
  <c r="E15" i="26"/>
  <c r="E17" i="26" l="1"/>
  <c r="G258" i="35" l="1"/>
  <c r="F258" i="35"/>
  <c r="E258" i="35" l="1"/>
  <c r="F946" i="35"/>
  <c r="F958" i="35" s="1"/>
  <c r="G110" i="45" l="1"/>
  <c r="F110" i="45" s="1"/>
  <c r="G111" i="45" l="1"/>
  <c r="F111" i="45"/>
  <c r="E111" i="45" l="1"/>
</calcChain>
</file>

<file path=xl/sharedStrings.xml><?xml version="1.0" encoding="utf-8"?>
<sst xmlns="http://schemas.openxmlformats.org/spreadsheetml/2006/main" count="2664" uniqueCount="323">
  <si>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</si>
  <si>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</si>
  <si>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</si>
  <si>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</si>
  <si>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</si>
  <si>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</si>
  <si>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</si>
  <si>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</si>
  <si>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</si>
  <si>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</si>
  <si>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</si>
  <si>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</si>
  <si>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</si>
  <si>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</si>
  <si>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</si>
  <si>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</si>
  <si>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</si>
  <si>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</si>
  <si>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</si>
  <si>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</si>
  <si>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</si>
  <si>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</si>
  <si>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</si>
  <si>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</si>
  <si>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</si>
  <si>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</si>
  <si>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</si>
  <si>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</si>
  <si>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</si>
  <si>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</si>
  <si>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</si>
  <si>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</si>
  <si>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</si>
  <si>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</si>
  <si>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</si>
  <si>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</si>
  <si>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</si>
  <si>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</si>
  <si>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</si>
  <si>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</si>
  <si>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</si>
  <si>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</si>
  <si>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</si>
  <si>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</si>
  <si>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</si>
  <si>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</si>
  <si>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</si>
  <si>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</si>
  <si>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</si>
  <si>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</si>
  <si>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</si>
  <si>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</si>
  <si>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</si>
  <si>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</si>
  <si>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</si>
  <si>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</si>
  <si>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</si>
  <si>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</si>
  <si>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</si>
  <si>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</si>
  <si>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</si>
  <si>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</si>
  <si>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</si>
  <si>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</si>
  <si>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</si>
  <si>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</si>
  <si>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</si>
  <si>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</si>
  <si>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</si>
  <si>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</si>
  <si>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</si>
  <si>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</si>
  <si>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 педиатрические</t>
  </si>
  <si>
    <t xml:space="preserve">терапевтические  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</si>
  <si>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</si>
  <si>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</si>
  <si>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</si>
  <si>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</si>
  <si>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</si>
  <si>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</si>
  <si>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</si>
  <si>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</si>
  <si>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</si>
  <si>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</si>
  <si>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</si>
  <si>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</si>
  <si>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</si>
  <si>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</si>
  <si>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</si>
  <si>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</si>
  <si>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</si>
  <si>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</si>
  <si>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</si>
  <si>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</si>
  <si>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</si>
  <si>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</si>
  <si>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</si>
  <si>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</si>
  <si>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</si>
  <si>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</si>
  <si>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</si>
  <si>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</si>
  <si>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</si>
  <si>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</si>
  <si>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</si>
  <si>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</si>
  <si>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</si>
  <si>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</si>
  <si>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</si>
  <si>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</si>
  <si>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</si>
  <si>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</si>
  <si>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</si>
  <si>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</si>
  <si>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</si>
  <si>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</si>
  <si>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ИССЛЕДОВАНИЯ: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</si>
  <si>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</si>
  <si>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</si>
  <si>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</si>
  <si>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</si>
  <si>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</si>
  <si>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</si>
  <si>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</si>
  <si>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</si>
  <si>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</si>
  <si>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</si>
  <si>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</si>
  <si>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</si>
  <si>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</si>
  <si>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</si>
  <si>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4. КГБУЗ "Детская краевая клиническая больница" имени А.К. Пиотровича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</si>
  <si>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</si>
  <si>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</si>
  <si>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</si>
  <si>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</si>
  <si>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</si>
  <si>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</si>
  <si>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Полное офтальмологическое диагностическое обследование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</si>
  <si>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</si>
  <si>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</si>
  <si>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</si>
  <si>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КГБУЗ "Вяземская районная больница" МЗХК</t>
  </si>
  <si>
    <t>9. КГБУЗ "Стоматологическая поликлиника "Регион"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</si>
  <si>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</si>
  <si>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</si>
  <si>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</si>
  <si>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</si>
  <si>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</si>
  <si>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</si>
  <si>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</si>
  <si>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</si>
  <si>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</si>
  <si>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</si>
  <si>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</si>
  <si>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</si>
  <si>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</si>
  <si>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</si>
  <si>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</si>
  <si>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</si>
  <si>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</si>
  <si>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</si>
  <si>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</si>
  <si>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</si>
  <si>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</si>
  <si>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</si>
  <si>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</si>
  <si>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</si>
  <si>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</si>
  <si>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</si>
  <si>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</si>
  <si>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</si>
  <si>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КГБУЗ "Николаевская-на-Амуре центральная районная больница" МЗХК</t>
  </si>
  <si>
    <t>КГБУЗ "Тугуро-Чумиканская районная больница"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</si>
  <si>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</si>
  <si>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</si>
  <si>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1. КГБУЗ "Городская больница № 2" им. Д.Н.Матвеева  МЗХК</t>
  </si>
  <si>
    <t>койки сестринского ухода</t>
  </si>
  <si>
    <t>КГБУЗ "Комсомольская межрайонная больница" МЗХК</t>
  </si>
  <si>
    <t xml:space="preserve">Поликлиника </t>
  </si>
  <si>
    <t>психоневрологические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</si>
  <si>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</si>
  <si>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</si>
  <si>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</si>
  <si>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</si>
  <si>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</si>
  <si>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</si>
  <si>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</si>
  <si>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</si>
  <si>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Паллиативная медицинская помощь</t>
  </si>
  <si>
    <t>ВСЕГО - КС + паллиативная помощь</t>
  </si>
  <si>
    <t>венерологические</t>
  </si>
  <si>
    <t>26. Хабаровская поликлиника ФГБУЗ "Дальневосточный окружной медицинский центр ФМБА"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</si>
  <si>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</si>
  <si>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</si>
  <si>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</si>
  <si>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</si>
  <si>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</si>
  <si>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</si>
  <si>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</si>
  <si>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</si>
  <si>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</si>
  <si>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</si>
  <si>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</si>
  <si>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</si>
  <si>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</si>
  <si>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</si>
  <si>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</si>
  <si>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</si>
  <si>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</si>
  <si>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</si>
  <si>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</si>
  <si>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</si>
  <si>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</si>
  <si>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</si>
  <si>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</si>
  <si>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</si>
  <si>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</si>
  <si>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</si>
  <si>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</si>
  <si>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</si>
  <si>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</si>
  <si>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</si>
  <si>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</si>
  <si>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</si>
  <si>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</si>
  <si>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</si>
  <si>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</si>
  <si>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</si>
  <si>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</si>
  <si>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</si>
  <si>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</si>
  <si>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</si>
  <si>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</si>
  <si>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</si>
  <si>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</si>
  <si>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</si>
  <si>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</si>
  <si>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</si>
  <si>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</si>
  <si>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</si>
  <si>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</si>
  <si>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</si>
  <si>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</si>
  <si>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</si>
  <si>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</si>
  <si>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 xml:space="preserve">1. ООО "Уральский клинический лечебно-реабилитационный центр" </t>
  </si>
  <si>
    <t>2. ООО "ЭКО центр"</t>
  </si>
  <si>
    <t>Объемы медицинской помощи ОМС (случаев госпитализации, посещений)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</si>
  <si>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</si>
  <si>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</si>
  <si>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</si>
  <si>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</si>
  <si>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</si>
  <si>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</si>
  <si>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</si>
  <si>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</si>
  <si>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</si>
  <si>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</si>
  <si>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</si>
  <si>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</si>
  <si>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</si>
  <si>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</si>
  <si>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</si>
  <si>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</si>
  <si>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ПЦР-диагностика (Real time)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</si>
  <si>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</si>
  <si>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</si>
  <si>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 xml:space="preserve">Лабораторные исследования 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</si>
  <si>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</si>
  <si>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</si>
  <si>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</si>
  <si>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</si>
  <si>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</si>
  <si>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</si>
  <si>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 xml:space="preserve">травматологические и ортопедические                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</si>
  <si>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</si>
  <si>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</si>
  <si>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</si>
  <si>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</si>
  <si>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</si>
  <si>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</si>
  <si>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</si>
  <si>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Перитонеальный диализ с использованием автоматизированных технологий</t>
  </si>
  <si>
    <t>жная</t>
  </si>
  <si>
    <t>Объемы медицинской помощи по территориальной программе обязательного медицинского страхования на 2019 год</t>
  </si>
  <si>
    <t>онкологические опухолей головы и шеи</t>
  </si>
  <si>
    <t xml:space="preserve">4. Посещения в приемных отделениях стационаров при оказании МП пациентам, не нуждающимся в госпитализации </t>
  </si>
  <si>
    <t>онкология</t>
  </si>
  <si>
    <t xml:space="preserve">оториноларингологические  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</si>
  <si>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</si>
  <si>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</si>
  <si>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</si>
  <si>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</si>
  <si>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>1.3. Посещения с иными целями</t>
  </si>
  <si>
    <t>Видеоколоноскопия (эндоскопия)</t>
  </si>
  <si>
    <t xml:space="preserve">   неврологические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</si>
  <si>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</si>
  <si>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</si>
  <si>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</si>
  <si>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</si>
  <si>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</si>
  <si>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</si>
  <si>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 xml:space="preserve">   инфекционные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</si>
  <si>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</si>
  <si>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</si>
  <si>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</si>
  <si>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Прижизненные патолого-анатомические исследования 1-5 категории сложности (1 объект)</t>
  </si>
  <si>
    <t>Прижизненные патолого-анатомические исследования 1-5 категории сложности (1 объект) (внешние медицинские услуги)</t>
  </si>
  <si>
    <t>,</t>
  </si>
  <si>
    <t xml:space="preserve">Приложение №1
</t>
  </si>
  <si>
    <t xml:space="preserve">3. Посещения в приемных отделениях стационаров при оказании МП пациентам, не нуждающимся в госпитализации </t>
  </si>
  <si>
    <t xml:space="preserve">1. Посещения с профилактическими и иными целями </t>
  </si>
  <si>
    <t>1. Посещения с профилактическими и иными целями</t>
  </si>
  <si>
    <t>1. Посещения с профилактическими  и иными целями</t>
  </si>
  <si>
    <t>в т.ч. (УЕТ)</t>
  </si>
  <si>
    <t>УЗИ диагностика</t>
  </si>
  <si>
    <t xml:space="preserve">1.7. Посещения с иными целями </t>
  </si>
  <si>
    <t xml:space="preserve">2. Обращения по поводу заболевания </t>
  </si>
  <si>
    <r>
      <t>1.7. Посещения с иными целями в консультативно-диагностических центрах (отделениях)</t>
    </r>
    <r>
      <rPr>
        <b/>
        <sz val="11"/>
        <rFont val="Times New Roman"/>
        <family val="1"/>
        <charset val="204"/>
      </rPr>
      <t>*</t>
    </r>
  </si>
  <si>
    <r>
      <t>2. Обращения по поводу заболевания в консультативно-диагностических центрах (отделениях)</t>
    </r>
    <r>
      <rPr>
        <b/>
        <sz val="11"/>
        <rFont val="Times New Roman"/>
        <family val="1"/>
        <charset val="204"/>
      </rPr>
      <t>*</t>
    </r>
  </si>
  <si>
    <t>Иммуногистохимические исследования</t>
  </si>
  <si>
    <t>к Решению Комиссии   по разработке ТП ОМС от 28.06.2019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</si>
</sst>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  <numFmt numFmtId="175" formatCode="_-* #,##0\ _р_._-;\-* #,##0\ _р_._-;_-* &quot;-&quot;??\ _р_._-;_-@_-"/>
    <numFmt numFmtId="176" formatCode="#,##0.0"/>
    <numFmt numFmtId="177" formatCode="_-* #,##0.00000_р_._-;\-* #,##0.00000_р_._-;_-* &quot;-&quot;_р_._-;_-@_-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4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37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62">
    <xf numFmtId="0" fontId="0" fillId="0" borderId="0" xfId="0"/>
    <xf numFmtId="0" fontId="6" fillId="0" borderId="8" xfId="0" applyFont="1" applyFill="1" applyBorder="1" applyAlignment="1">
      <alignment horizontal="left" indent="2"/>
    </xf>
    <xf numFmtId="164" fontId="6" fillId="0" borderId="8" xfId="2" applyNumberFormat="1" applyFont="1" applyFill="1" applyBorder="1"/>
    <xf numFmtId="164" fontId="6" fillId="0" borderId="13" xfId="1" applyNumberFormat="1" applyFont="1" applyFill="1" applyBorder="1"/>
    <xf numFmtId="0" fontId="14" fillId="0" borderId="8" xfId="2" applyFont="1" applyFill="1" applyBorder="1" applyAlignment="1">
      <alignment horizontal="left" indent="2"/>
    </xf>
    <xf numFmtId="164" fontId="14" fillId="0" borderId="8" xfId="2" applyNumberFormat="1" applyFont="1" applyFill="1" applyBorder="1"/>
    <xf numFmtId="0" fontId="14" fillId="0" borderId="0" xfId="2" applyFont="1" applyFill="1"/>
    <xf numFmtId="0" fontId="4" fillId="0" borderId="0" xfId="2" applyFont="1" applyFill="1"/>
    <xf numFmtId="0" fontId="20" fillId="0" borderId="1" xfId="2" applyFont="1" applyFill="1" applyBorder="1" applyAlignment="1">
      <alignment horizontal="center"/>
    </xf>
    <xf numFmtId="0" fontId="20" fillId="0" borderId="5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/>
    </xf>
    <xf numFmtId="0" fontId="14" fillId="0" borderId="4" xfId="2" applyFont="1" applyFill="1" applyBorder="1" applyAlignment="1">
      <alignment horizontal="center" vertical="top"/>
    </xf>
    <xf numFmtId="0" fontId="6" fillId="0" borderId="4" xfId="2" applyFont="1" applyFill="1" applyBorder="1" applyAlignment="1">
      <alignment horizontal="center" vertical="center" wrapText="1"/>
    </xf>
    <xf numFmtId="168" fontId="6" fillId="0" borderId="13" xfId="1" applyNumberFormat="1" applyFont="1" applyFill="1" applyBorder="1"/>
    <xf numFmtId="169" fontId="14" fillId="0" borderId="8" xfId="2" applyNumberFormat="1" applyFont="1" applyFill="1" applyBorder="1"/>
    <xf numFmtId="0" fontId="15" fillId="0" borderId="8" xfId="2" applyFont="1" applyFill="1" applyBorder="1" applyAlignment="1">
      <alignment horizontal="left" wrapText="1" indent="1" shrinkToFit="1"/>
    </xf>
    <xf numFmtId="164" fontId="15" fillId="0" borderId="8" xfId="2" applyNumberFormat="1" applyFont="1" applyFill="1" applyBorder="1"/>
    <xf numFmtId="167" fontId="8" fillId="0" borderId="13" xfId="1" applyNumberFormat="1" applyFont="1" applyFill="1" applyBorder="1" applyAlignment="1">
      <alignment horizontal="center"/>
    </xf>
    <xf numFmtId="164" fontId="8" fillId="0" borderId="13" xfId="1" applyNumberFormat="1" applyFont="1" applyFill="1" applyBorder="1"/>
    <xf numFmtId="168" fontId="8" fillId="0" borderId="13" xfId="1" applyNumberFormat="1" applyFont="1" applyFill="1" applyBorder="1"/>
    <xf numFmtId="0" fontId="15" fillId="0" borderId="0" xfId="2" applyFont="1" applyFill="1"/>
    <xf numFmtId="0" fontId="10" fillId="0" borderId="8" xfId="0" applyFont="1" applyFill="1" applyBorder="1" applyAlignment="1">
      <alignment horizontal="left" indent="1"/>
    </xf>
    <xf numFmtId="164" fontId="8" fillId="0" borderId="8" xfId="2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left" wrapText="1" indent="2"/>
    </xf>
    <xf numFmtId="0" fontId="6" fillId="0" borderId="8" xfId="2" applyFont="1" applyFill="1" applyBorder="1" applyAlignment="1">
      <alignment horizontal="left" wrapText="1" indent="3"/>
    </xf>
    <xf numFmtId="0" fontId="40" fillId="0" borderId="8" xfId="0" applyFont="1" applyFill="1" applyBorder="1" applyAlignment="1">
      <alignment horizontal="left" indent="2"/>
    </xf>
    <xf numFmtId="0" fontId="39" fillId="0" borderId="8" xfId="0" applyFont="1" applyFill="1" applyBorder="1" applyAlignment="1">
      <alignment horizontal="left" indent="2"/>
    </xf>
    <xf numFmtId="0" fontId="33" fillId="0" borderId="8" xfId="2" applyFont="1" applyFill="1" applyBorder="1" applyAlignment="1">
      <alignment horizontal="left" wrapText="1" indent="1"/>
    </xf>
    <xf numFmtId="164" fontId="21" fillId="0" borderId="8" xfId="2" applyNumberFormat="1" applyFont="1" applyFill="1" applyBorder="1"/>
    <xf numFmtId="0" fontId="6" fillId="0" borderId="8" xfId="2" applyFont="1" applyFill="1" applyBorder="1" applyAlignment="1">
      <alignment horizontal="left" wrapText="1" indent="1"/>
    </xf>
    <xf numFmtId="0" fontId="14" fillId="0" borderId="9" xfId="0" applyFont="1" applyFill="1" applyBorder="1" applyAlignment="1">
      <alignment horizontal="left" wrapText="1" indent="2"/>
    </xf>
    <xf numFmtId="0" fontId="8" fillId="0" borderId="9" xfId="2" applyFont="1" applyFill="1" applyBorder="1" applyAlignment="1">
      <alignment wrapText="1"/>
    </xf>
    <xf numFmtId="0" fontId="22" fillId="0" borderId="8" xfId="2" applyFont="1" applyFill="1" applyBorder="1" applyAlignment="1">
      <alignment horizontal="left" vertical="justify" indent="2"/>
    </xf>
    <xf numFmtId="0" fontId="18" fillId="0" borderId="8" xfId="2" applyFont="1" applyFill="1" applyBorder="1" applyAlignment="1">
      <alignment horizontal="left" wrapText="1" indent="1"/>
    </xf>
    <xf numFmtId="164" fontId="18" fillId="0" borderId="13" xfId="1" applyNumberFormat="1" applyFont="1" applyFill="1" applyBorder="1"/>
    <xf numFmtId="0" fontId="14" fillId="0" borderId="8" xfId="2" applyFont="1" applyFill="1" applyBorder="1" applyAlignment="1">
      <alignment horizontal="left" wrapText="1" indent="2"/>
    </xf>
    <xf numFmtId="0" fontId="18" fillId="0" borderId="8" xfId="0" applyFont="1" applyFill="1" applyBorder="1" applyAlignment="1">
      <alignment horizontal="left" indent="1"/>
    </xf>
    <xf numFmtId="164" fontId="6" fillId="0" borderId="8" xfId="2" applyNumberFormat="1" applyFont="1" applyFill="1" applyBorder="1" applyAlignment="1">
      <alignment horizontal="right"/>
    </xf>
    <xf numFmtId="167" fontId="18" fillId="0" borderId="13" xfId="1" applyNumberFormat="1" applyFont="1" applyFill="1" applyBorder="1" applyAlignment="1">
      <alignment horizontal="center"/>
    </xf>
    <xf numFmtId="0" fontId="5" fillId="0" borderId="29" xfId="2" applyFont="1" applyFill="1" applyBorder="1" applyAlignment="1">
      <alignment horizontal="left" indent="2"/>
    </xf>
    <xf numFmtId="0" fontId="3" fillId="0" borderId="30" xfId="2" applyFont="1" applyFill="1" applyBorder="1" applyAlignment="1">
      <alignment horizontal="left" vertical="top" wrapText="1" indent="2"/>
    </xf>
    <xf numFmtId="168" fontId="14" fillId="0" borderId="8" xfId="1" applyNumberFormat="1" applyFont="1" applyFill="1" applyBorder="1" applyAlignment="1">
      <alignment horizontal="center"/>
    </xf>
    <xf numFmtId="0" fontId="11" fillId="0" borderId="8" xfId="2" applyFont="1" applyFill="1" applyBorder="1" applyAlignment="1">
      <alignment horizontal="left" wrapText="1" indent="1"/>
    </xf>
    <xf numFmtId="0" fontId="6" fillId="0" borderId="8" xfId="2" applyFont="1" applyFill="1" applyBorder="1" applyAlignment="1">
      <alignment horizontal="right" wrapText="1" indent="3"/>
    </xf>
    <xf numFmtId="168" fontId="6" fillId="0" borderId="8" xfId="1" applyNumberFormat="1" applyFont="1" applyFill="1" applyBorder="1" applyAlignment="1">
      <alignment horizontal="center"/>
    </xf>
    <xf numFmtId="0" fontId="8" fillId="0" borderId="0" xfId="2" applyFont="1" applyFill="1"/>
    <xf numFmtId="168" fontId="8" fillId="0" borderId="8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 vertical="top" wrapText="1" indent="2"/>
    </xf>
    <xf numFmtId="0" fontId="8" fillId="0" borderId="5" xfId="2" applyFont="1" applyFill="1" applyBorder="1" applyAlignment="1">
      <alignment horizontal="left" indent="1"/>
    </xf>
    <xf numFmtId="168" fontId="10" fillId="0" borderId="8" xfId="1" applyNumberFormat="1" applyFont="1" applyFill="1" applyBorder="1" applyAlignment="1">
      <alignment horizontal="center"/>
    </xf>
    <xf numFmtId="168" fontId="6" fillId="0" borderId="8" xfId="1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right" vertical="top" wrapText="1"/>
    </xf>
    <xf numFmtId="0" fontId="6" fillId="0" borderId="8" xfId="2" applyFont="1" applyFill="1" applyBorder="1" applyAlignment="1">
      <alignment horizontal="right" vertical="top" wrapText="1" indent="3"/>
    </xf>
    <xf numFmtId="0" fontId="8" fillId="0" borderId="8" xfId="2" applyFont="1" applyFill="1" applyBorder="1" applyAlignment="1">
      <alignment horizontal="left" indent="1"/>
    </xf>
    <xf numFmtId="0" fontId="8" fillId="0" borderId="13" xfId="2" applyFont="1" applyFill="1" applyBorder="1" applyAlignment="1">
      <alignment horizontal="right" wrapText="1" indent="3"/>
    </xf>
    <xf numFmtId="164" fontId="8" fillId="0" borderId="8" xfId="1" applyNumberFormat="1" applyFont="1" applyFill="1" applyBorder="1"/>
    <xf numFmtId="168" fontId="8" fillId="0" borderId="8" xfId="1" applyNumberFormat="1" applyFont="1" applyFill="1" applyBorder="1"/>
    <xf numFmtId="166" fontId="14" fillId="0" borderId="8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indent="2"/>
    </xf>
    <xf numFmtId="166" fontId="6" fillId="0" borderId="8" xfId="2" applyNumberFormat="1" applyFont="1" applyFill="1" applyBorder="1"/>
    <xf numFmtId="168" fontId="14" fillId="0" borderId="8" xfId="1" applyNumberFormat="1" applyFont="1" applyFill="1" applyBorder="1"/>
    <xf numFmtId="0" fontId="8" fillId="0" borderId="8" xfId="2" applyFont="1" applyFill="1" applyBorder="1" applyAlignment="1">
      <alignment wrapText="1"/>
    </xf>
    <xf numFmtId="164" fontId="8" fillId="0" borderId="8" xfId="2" applyNumberFormat="1" applyFont="1" applyFill="1" applyBorder="1"/>
    <xf numFmtId="0" fontId="6" fillId="0" borderId="0" xfId="2" applyFont="1" applyFill="1" applyBorder="1"/>
    <xf numFmtId="3" fontId="8" fillId="0" borderId="5" xfId="2" applyNumberFormat="1" applyFont="1" applyFill="1" applyBorder="1" applyAlignment="1">
      <alignment horizontal="center"/>
    </xf>
    <xf numFmtId="0" fontId="3" fillId="0" borderId="0" xfId="2" applyFont="1" applyFill="1"/>
    <xf numFmtId="0" fontId="5" fillId="0" borderId="0" xfId="2" applyFont="1" applyFill="1" applyAlignment="1">
      <alignment horizontal="center" vertical="center" wrapText="1"/>
    </xf>
    <xf numFmtId="0" fontId="8" fillId="0" borderId="0" xfId="2" applyFont="1" applyFill="1" applyBorder="1"/>
    <xf numFmtId="0" fontId="10" fillId="0" borderId="8" xfId="2" applyFont="1" applyFill="1" applyBorder="1" applyAlignment="1">
      <alignment horizontal="left" indent="1"/>
    </xf>
    <xf numFmtId="164" fontId="13" fillId="0" borderId="8" xfId="2" applyNumberFormat="1" applyFont="1" applyFill="1" applyBorder="1"/>
    <xf numFmtId="0" fontId="13" fillId="0" borderId="8" xfId="2" applyFont="1" applyFill="1" applyBorder="1" applyAlignment="1">
      <alignment horizontal="left" indent="2"/>
    </xf>
    <xf numFmtId="166" fontId="13" fillId="0" borderId="8" xfId="2" applyNumberFormat="1" applyFont="1" applyFill="1" applyBorder="1"/>
    <xf numFmtId="0" fontId="12" fillId="0" borderId="9" xfId="2" applyFont="1" applyFill="1" applyBorder="1" applyAlignment="1">
      <alignment wrapText="1"/>
    </xf>
    <xf numFmtId="168" fontId="8" fillId="0" borderId="8" xfId="1" applyNumberFormat="1" applyFont="1" applyFill="1" applyBorder="1" applyAlignment="1">
      <alignment horizontal="right"/>
    </xf>
    <xf numFmtId="3" fontId="8" fillId="0" borderId="0" xfId="2" applyNumberFormat="1" applyFont="1" applyFill="1"/>
    <xf numFmtId="168" fontId="6" fillId="0" borderId="13" xfId="1" applyNumberFormat="1" applyFont="1" applyFill="1" applyBorder="1" applyAlignment="1">
      <alignment horizontal="center"/>
    </xf>
    <xf numFmtId="166" fontId="6" fillId="0" borderId="13" xfId="2" applyNumberFormat="1" applyFont="1" applyFill="1" applyBorder="1"/>
    <xf numFmtId="0" fontId="6" fillId="0" borderId="5" xfId="2" applyFont="1" applyFill="1" applyBorder="1"/>
    <xf numFmtId="164" fontId="6" fillId="0" borderId="8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wrapText="1" indent="2"/>
    </xf>
    <xf numFmtId="164" fontId="8" fillId="0" borderId="14" xfId="2" applyNumberFormat="1" applyFont="1" applyFill="1" applyBorder="1"/>
    <xf numFmtId="164" fontId="10" fillId="0" borderId="8" xfId="2" applyNumberFormat="1" applyFont="1" applyFill="1" applyBorder="1"/>
    <xf numFmtId="0" fontId="18" fillId="0" borderId="9" xfId="0" applyFont="1" applyFill="1" applyBorder="1" applyAlignment="1">
      <alignment horizontal="left" indent="2"/>
    </xf>
    <xf numFmtId="164" fontId="18" fillId="0" borderId="8" xfId="2" applyNumberFormat="1" applyFont="1" applyFill="1" applyBorder="1"/>
    <xf numFmtId="166" fontId="18" fillId="0" borderId="8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164" fontId="8" fillId="0" borderId="5" xfId="2" applyNumberFormat="1" applyFont="1" applyFill="1" applyBorder="1"/>
    <xf numFmtId="0" fontId="8" fillId="0" borderId="14" xfId="2" applyFont="1" applyFill="1" applyBorder="1" applyAlignment="1">
      <alignment horizontal="left"/>
    </xf>
    <xf numFmtId="0" fontId="6" fillId="0" borderId="21" xfId="2" applyFont="1" applyFill="1" applyBorder="1"/>
    <xf numFmtId="164" fontId="14" fillId="0" borderId="8" xfId="3" applyNumberFormat="1" applyFont="1" applyFill="1" applyBorder="1" applyAlignment="1">
      <alignment horizontal="left"/>
    </xf>
    <xf numFmtId="164" fontId="15" fillId="0" borderId="8" xfId="3" applyNumberFormat="1" applyFont="1" applyFill="1" applyBorder="1" applyAlignment="1">
      <alignment horizontal="left"/>
    </xf>
    <xf numFmtId="173" fontId="6" fillId="0" borderId="8" xfId="2" applyNumberFormat="1" applyFont="1" applyFill="1" applyBorder="1" applyAlignment="1">
      <alignment horizontal="center"/>
    </xf>
    <xf numFmtId="168" fontId="18" fillId="0" borderId="8" xfId="1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0" fontId="6" fillId="0" borderId="0" xfId="2" applyFont="1" applyFill="1"/>
    <xf numFmtId="0" fontId="12" fillId="0" borderId="8" xfId="2" applyFont="1" applyFill="1" applyBorder="1" applyAlignment="1">
      <alignment horizontal="left" wrapText="1" indent="1"/>
    </xf>
    <xf numFmtId="0" fontId="18" fillId="0" borderId="5" xfId="2" applyFont="1" applyFill="1" applyBorder="1" applyAlignment="1">
      <alignment horizontal="left" indent="1"/>
    </xf>
    <xf numFmtId="164" fontId="21" fillId="0" borderId="0" xfId="2" applyNumberFormat="1" applyFont="1" applyFill="1"/>
    <xf numFmtId="168" fontId="6" fillId="0" borderId="8" xfId="1" applyNumberFormat="1" applyFont="1" applyFill="1" applyBorder="1"/>
    <xf numFmtId="0" fontId="6" fillId="0" borderId="8" xfId="2" applyFont="1" applyFill="1" applyBorder="1" applyAlignment="1">
      <alignment horizontal="center"/>
    </xf>
    <xf numFmtId="0" fontId="18" fillId="0" borderId="8" xfId="2" applyFont="1" applyFill="1" applyBorder="1" applyAlignment="1">
      <alignment horizontal="center"/>
    </xf>
    <xf numFmtId="173" fontId="18" fillId="0" borderId="8" xfId="2" applyNumberFormat="1" applyFont="1" applyFill="1" applyBorder="1" applyAlignment="1">
      <alignment horizontal="center"/>
    </xf>
    <xf numFmtId="0" fontId="6" fillId="0" borderId="0" xfId="2" applyFont="1" applyFill="1" applyAlignment="1">
      <alignment wrapText="1"/>
    </xf>
    <xf numFmtId="0" fontId="6" fillId="0" borderId="21" xfId="2" applyFont="1" applyFill="1" applyBorder="1" applyAlignment="1">
      <alignment horizontal="center"/>
    </xf>
    <xf numFmtId="169" fontId="6" fillId="0" borderId="8" xfId="2" applyNumberFormat="1" applyFont="1" applyFill="1" applyBorder="1"/>
    <xf numFmtId="0" fontId="8" fillId="0" borderId="8" xfId="2" applyFont="1" applyFill="1" applyBorder="1" applyAlignment="1">
      <alignment horizontal="left" wrapText="1" indent="1"/>
    </xf>
    <xf numFmtId="173" fontId="8" fillId="0" borderId="8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center"/>
    </xf>
    <xf numFmtId="168" fontId="6" fillId="0" borderId="0" xfId="2" applyNumberFormat="1" applyFont="1" applyFill="1" applyBorder="1"/>
    <xf numFmtId="168" fontId="8" fillId="0" borderId="0" xfId="2" applyNumberFormat="1" applyFont="1" applyFill="1"/>
    <xf numFmtId="168" fontId="18" fillId="0" borderId="9" xfId="1" applyNumberFormat="1" applyFont="1" applyFill="1" applyBorder="1" applyAlignment="1">
      <alignment horizontal="center"/>
    </xf>
    <xf numFmtId="168" fontId="8" fillId="0" borderId="9" xfId="1" applyNumberFormat="1" applyFont="1" applyFill="1" applyBorder="1" applyAlignment="1">
      <alignment horizontal="center"/>
    </xf>
    <xf numFmtId="0" fontId="8" fillId="0" borderId="4" xfId="2" applyFont="1" applyFill="1" applyBorder="1" applyAlignment="1">
      <alignment horizontal="left"/>
    </xf>
    <xf numFmtId="0" fontId="6" fillId="0" borderId="17" xfId="2" applyFont="1" applyFill="1" applyBorder="1"/>
    <xf numFmtId="0" fontId="6" fillId="0" borderId="8" xfId="2" applyFont="1" applyFill="1" applyBorder="1"/>
    <xf numFmtId="168" fontId="6" fillId="0" borderId="0" xfId="2" applyNumberFormat="1" applyFont="1" applyFill="1"/>
    <xf numFmtId="0" fontId="6" fillId="0" borderId="26" xfId="2" applyFont="1" applyFill="1" applyBorder="1" applyAlignment="1">
      <alignment horizontal="left" indent="2"/>
    </xf>
    <xf numFmtId="0" fontId="8" fillId="0" borderId="8" xfId="2" applyFont="1" applyFill="1" applyBorder="1" applyAlignment="1">
      <alignment horizontal="left" indent="2"/>
    </xf>
    <xf numFmtId="0" fontId="6" fillId="0" borderId="13" xfId="2" applyFont="1" applyFill="1" applyBorder="1" applyAlignment="1">
      <alignment horizontal="left" vertical="top" wrapText="1" indent="2"/>
    </xf>
    <xf numFmtId="0" fontId="8" fillId="0" borderId="26" xfId="2" applyFont="1" applyFill="1" applyBorder="1" applyAlignment="1">
      <alignment horizontal="center"/>
    </xf>
    <xf numFmtId="0" fontId="6" fillId="0" borderId="26" xfId="2" applyFont="1" applyFill="1" applyBorder="1" applyAlignment="1">
      <alignment horizontal="center"/>
    </xf>
    <xf numFmtId="0" fontId="6" fillId="0" borderId="15" xfId="2" applyFont="1" applyFill="1" applyBorder="1" applyAlignment="1">
      <alignment horizontal="left" indent="2"/>
    </xf>
    <xf numFmtId="0" fontId="6" fillId="0" borderId="28" xfId="2" applyFont="1" applyFill="1" applyBorder="1" applyAlignment="1">
      <alignment horizontal="left" indent="2"/>
    </xf>
    <xf numFmtId="0" fontId="3" fillId="0" borderId="0" xfId="2" applyFont="1" applyFill="1" applyAlignment="1">
      <alignment wrapText="1"/>
    </xf>
    <xf numFmtId="0" fontId="13" fillId="0" borderId="0" xfId="2" applyFont="1" applyFill="1"/>
    <xf numFmtId="0" fontId="13" fillId="0" borderId="8" xfId="2" applyFont="1" applyFill="1" applyBorder="1" applyAlignment="1">
      <alignment horizontal="center"/>
    </xf>
    <xf numFmtId="168" fontId="13" fillId="0" borderId="8" xfId="1" applyNumberFormat="1" applyFont="1" applyFill="1" applyBorder="1" applyAlignment="1">
      <alignment horizontal="center"/>
    </xf>
    <xf numFmtId="170" fontId="12" fillId="0" borderId="22" xfId="1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vertical="top" wrapText="1" indent="3"/>
    </xf>
    <xf numFmtId="0" fontId="18" fillId="0" borderId="13" xfId="2" applyFont="1" applyFill="1" applyBorder="1" applyAlignment="1">
      <alignment horizontal="left" wrapText="1" indent="1"/>
    </xf>
    <xf numFmtId="168" fontId="6" fillId="0" borderId="22" xfId="1" applyNumberFormat="1" applyFont="1" applyFill="1" applyBorder="1" applyAlignment="1">
      <alignment horizontal="center"/>
    </xf>
    <xf numFmtId="0" fontId="6" fillId="0" borderId="13" xfId="2" applyFont="1" applyFill="1" applyBorder="1" applyAlignment="1">
      <alignment horizontal="center"/>
    </xf>
    <xf numFmtId="0" fontId="8" fillId="0" borderId="26" xfId="2" applyFont="1" applyFill="1" applyBorder="1" applyAlignment="1">
      <alignment horizontal="left" indent="2"/>
    </xf>
    <xf numFmtId="168" fontId="6" fillId="0" borderId="21" xfId="1" applyNumberFormat="1" applyFont="1" applyFill="1" applyBorder="1" applyAlignment="1">
      <alignment horizontal="center"/>
    </xf>
    <xf numFmtId="164" fontId="13" fillId="0" borderId="0" xfId="2" applyNumberFormat="1" applyFont="1" applyFill="1"/>
    <xf numFmtId="168" fontId="13" fillId="0" borderId="0" xfId="2" applyNumberFormat="1" applyFont="1" applyFill="1"/>
    <xf numFmtId="164" fontId="13" fillId="0" borderId="8" xfId="2" applyNumberFormat="1" applyFont="1" applyFill="1" applyBorder="1" applyAlignment="1">
      <alignment horizontal="center"/>
    </xf>
    <xf numFmtId="169" fontId="6" fillId="0" borderId="8" xfId="2" applyNumberFormat="1" applyFont="1" applyFill="1" applyBorder="1" applyAlignment="1">
      <alignment horizontal="center"/>
    </xf>
    <xf numFmtId="164" fontId="18" fillId="0" borderId="8" xfId="2" applyNumberFormat="1" applyFont="1" applyFill="1" applyBorder="1" applyAlignment="1">
      <alignment horizontal="center"/>
    </xf>
    <xf numFmtId="169" fontId="13" fillId="0" borderId="8" xfId="2" applyNumberFormat="1" applyFont="1" applyFill="1" applyBorder="1" applyAlignment="1">
      <alignment horizontal="center"/>
    </xf>
    <xf numFmtId="164" fontId="10" fillId="0" borderId="8" xfId="2" applyNumberFormat="1" applyFont="1" applyFill="1" applyBorder="1" applyAlignment="1">
      <alignment horizontal="right"/>
    </xf>
    <xf numFmtId="0" fontId="8" fillId="0" borderId="13" xfId="2" applyFont="1" applyFill="1" applyBorder="1" applyAlignment="1">
      <alignment horizontal="left" indent="2"/>
    </xf>
    <xf numFmtId="0" fontId="10" fillId="0" borderId="19" xfId="2" applyFont="1" applyFill="1" applyBorder="1" applyAlignment="1">
      <alignment horizontal="left" indent="1"/>
    </xf>
    <xf numFmtId="164" fontId="13" fillId="0" borderId="8" xfId="9" applyNumberFormat="1" applyFont="1" applyFill="1" applyBorder="1"/>
    <xf numFmtId="0" fontId="8" fillId="0" borderId="19" xfId="2" applyFont="1" applyFill="1" applyBorder="1" applyAlignment="1">
      <alignment horizontal="left" wrapText="1" indent="1"/>
    </xf>
    <xf numFmtId="168" fontId="32" fillId="0" borderId="8" xfId="1" applyNumberFormat="1" applyFont="1" applyFill="1" applyBorder="1"/>
    <xf numFmtId="168" fontId="32" fillId="0" borderId="8" xfId="1" applyNumberFormat="1" applyFont="1" applyFill="1" applyBorder="1" applyAlignment="1">
      <alignment horizontal="center"/>
    </xf>
    <xf numFmtId="0" fontId="8" fillId="0" borderId="13" xfId="2" applyFont="1" applyFill="1" applyBorder="1" applyAlignment="1">
      <alignment vertical="top" wrapText="1"/>
    </xf>
    <xf numFmtId="173" fontId="13" fillId="0" borderId="8" xfId="2" applyNumberFormat="1" applyFont="1" applyFill="1" applyBorder="1" applyAlignment="1">
      <alignment horizontal="center"/>
    </xf>
    <xf numFmtId="168" fontId="13" fillId="0" borderId="9" xfId="1" applyNumberFormat="1" applyFont="1" applyFill="1" applyBorder="1" applyAlignment="1">
      <alignment horizontal="center"/>
    </xf>
    <xf numFmtId="0" fontId="12" fillId="0" borderId="8" xfId="2" applyFont="1" applyFill="1" applyBorder="1" applyAlignment="1">
      <alignment wrapText="1"/>
    </xf>
    <xf numFmtId="0" fontId="24" fillId="0" borderId="8" xfId="2" applyFont="1" applyFill="1" applyBorder="1" applyAlignment="1">
      <alignment horizontal="left" wrapText="1" indent="2"/>
    </xf>
    <xf numFmtId="0" fontId="31" fillId="0" borderId="8" xfId="2" applyFont="1" applyFill="1" applyBorder="1" applyAlignment="1">
      <alignment horizontal="left" indent="2"/>
    </xf>
    <xf numFmtId="0" fontId="6" fillId="0" borderId="13" xfId="2" applyFont="1" applyFill="1" applyBorder="1" applyAlignment="1">
      <alignment horizontal="left" indent="2"/>
    </xf>
    <xf numFmtId="170" fontId="8" fillId="0" borderId="8" xfId="1" applyNumberFormat="1" applyFont="1" applyFill="1" applyBorder="1" applyAlignment="1">
      <alignment horizontal="center"/>
    </xf>
    <xf numFmtId="164" fontId="8" fillId="0" borderId="4" xfId="2" applyNumberFormat="1" applyFont="1" applyFill="1" applyBorder="1"/>
    <xf numFmtId="175" fontId="6" fillId="0" borderId="8" xfId="10" applyNumberFormat="1" applyFont="1" applyFill="1" applyBorder="1"/>
    <xf numFmtId="175" fontId="6" fillId="0" borderId="8" xfId="10" applyNumberFormat="1" applyFont="1" applyFill="1" applyBorder="1" applyAlignment="1">
      <alignment horizontal="right"/>
    </xf>
    <xf numFmtId="174" fontId="6" fillId="0" borderId="8" xfId="2" applyNumberFormat="1" applyFont="1" applyFill="1" applyBorder="1"/>
    <xf numFmtId="168" fontId="6" fillId="0" borderId="8" xfId="5" applyNumberFormat="1" applyFont="1" applyFill="1" applyBorder="1"/>
    <xf numFmtId="175" fontId="8" fillId="0" borderId="8" xfId="10" applyNumberFormat="1" applyFont="1" applyFill="1" applyBorder="1" applyAlignment="1">
      <alignment horizontal="right"/>
    </xf>
    <xf numFmtId="174" fontId="8" fillId="0" borderId="8" xfId="10" applyNumberFormat="1" applyFont="1" applyFill="1" applyBorder="1"/>
    <xf numFmtId="170" fontId="8" fillId="0" borderId="8" xfId="10" applyNumberFormat="1" applyFont="1" applyFill="1" applyBorder="1" applyAlignment="1">
      <alignment horizontal="center"/>
    </xf>
    <xf numFmtId="175" fontId="8" fillId="0" borderId="8" xfId="10" applyNumberFormat="1" applyFont="1" applyFill="1" applyBorder="1" applyAlignment="1">
      <alignment horizontal="center"/>
    </xf>
    <xf numFmtId="164" fontId="8" fillId="0" borderId="8" xfId="5" applyNumberFormat="1" applyFont="1" applyFill="1" applyBorder="1"/>
    <xf numFmtId="164" fontId="18" fillId="0" borderId="8" xfId="5" applyNumberFormat="1" applyFont="1" applyFill="1" applyBorder="1"/>
    <xf numFmtId="174" fontId="8" fillId="0" borderId="8" xfId="2" applyNumberFormat="1" applyFont="1" applyFill="1" applyBorder="1"/>
    <xf numFmtId="0" fontId="6" fillId="0" borderId="9" xfId="2" applyFont="1" applyFill="1" applyBorder="1" applyAlignment="1">
      <alignment horizontal="left" wrapText="1" indent="2"/>
    </xf>
    <xf numFmtId="175" fontId="18" fillId="0" borderId="8" xfId="10" applyNumberFormat="1" applyFont="1" applyFill="1" applyBorder="1" applyAlignment="1">
      <alignment horizontal="right"/>
    </xf>
    <xf numFmtId="174" fontId="18" fillId="0" borderId="8" xfId="2" applyNumberFormat="1" applyFont="1" applyFill="1" applyBorder="1"/>
    <xf numFmtId="0" fontId="8" fillId="0" borderId="13" xfId="2" applyFont="1" applyFill="1" applyBorder="1" applyAlignment="1">
      <alignment horizontal="left" wrapText="1" indent="3"/>
    </xf>
    <xf numFmtId="175" fontId="8" fillId="0" borderId="14" xfId="10" applyNumberFormat="1" applyFont="1" applyFill="1" applyBorder="1"/>
    <xf numFmtId="0" fontId="13" fillId="0" borderId="21" xfId="2" applyFont="1" applyFill="1" applyBorder="1"/>
    <xf numFmtId="164" fontId="10" fillId="0" borderId="13" xfId="1" applyNumberFormat="1" applyFont="1" applyFill="1" applyBorder="1"/>
    <xf numFmtId="164" fontId="15" fillId="0" borderId="1" xfId="2" applyNumberFormat="1" applyFont="1" applyFill="1" applyBorder="1"/>
    <xf numFmtId="3" fontId="14" fillId="0" borderId="1" xfId="1" applyNumberFormat="1" applyFont="1" applyFill="1" applyBorder="1" applyAlignment="1">
      <alignment horizontal="right"/>
    </xf>
    <xf numFmtId="168" fontId="14" fillId="0" borderId="1" xfId="1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 indent="1"/>
    </xf>
    <xf numFmtId="164" fontId="8" fillId="0" borderId="13" xfId="2" applyNumberFormat="1" applyFont="1" applyFill="1" applyBorder="1" applyAlignment="1">
      <alignment horizontal="right"/>
    </xf>
    <xf numFmtId="3" fontId="6" fillId="0" borderId="13" xfId="1" applyNumberFormat="1" applyFont="1" applyFill="1" applyBorder="1" applyAlignment="1">
      <alignment horizontal="right"/>
    </xf>
    <xf numFmtId="168" fontId="14" fillId="0" borderId="13" xfId="1" applyNumberFormat="1" applyFont="1" applyFill="1" applyBorder="1" applyAlignment="1">
      <alignment horizontal="center"/>
    </xf>
    <xf numFmtId="0" fontId="39" fillId="0" borderId="8" xfId="0" applyFont="1" applyFill="1" applyBorder="1" applyAlignment="1">
      <alignment horizontal="left" wrapText="1" indent="2"/>
    </xf>
    <xf numFmtId="3" fontId="43" fillId="0" borderId="8" xfId="2" applyNumberFormat="1" applyFont="1" applyFill="1" applyBorder="1" applyAlignment="1">
      <alignment horizontal="right"/>
    </xf>
    <xf numFmtId="0" fontId="8" fillId="0" borderId="5" xfId="2" applyFont="1" applyFill="1" applyBorder="1" applyAlignment="1">
      <alignment horizontal="right" wrapText="1" indent="3"/>
    </xf>
    <xf numFmtId="3" fontId="8" fillId="0" borderId="13" xfId="1" applyNumberFormat="1" applyFont="1" applyFill="1" applyBorder="1" applyAlignment="1">
      <alignment horizontal="right"/>
    </xf>
    <xf numFmtId="164" fontId="8" fillId="0" borderId="5" xfId="2" applyNumberFormat="1" applyFont="1" applyFill="1" applyBorder="1" applyAlignment="1">
      <alignment horizontal="right"/>
    </xf>
    <xf numFmtId="3" fontId="8" fillId="0" borderId="8" xfId="1" applyNumberFormat="1" applyFont="1" applyFill="1" applyBorder="1" applyAlignment="1">
      <alignment horizontal="right"/>
    </xf>
    <xf numFmtId="168" fontId="14" fillId="0" borderId="5" xfId="1" applyNumberFormat="1" applyFont="1" applyFill="1" applyBorder="1" applyAlignment="1">
      <alignment horizontal="center"/>
    </xf>
    <xf numFmtId="3" fontId="21" fillId="0" borderId="8" xfId="2" applyNumberFormat="1" applyFont="1" applyFill="1" applyBorder="1" applyAlignment="1">
      <alignment horizontal="right"/>
    </xf>
    <xf numFmtId="169" fontId="21" fillId="0" borderId="8" xfId="2" applyNumberFormat="1" applyFont="1" applyFill="1" applyBorder="1"/>
    <xf numFmtId="0" fontId="26" fillId="0" borderId="8" xfId="2" applyFont="1" applyFill="1" applyBorder="1" applyAlignment="1">
      <alignment horizontal="left" wrapText="1" indent="1"/>
    </xf>
    <xf numFmtId="3" fontId="25" fillId="0" borderId="8" xfId="1" applyNumberFormat="1" applyFont="1" applyFill="1" applyBorder="1" applyAlignment="1">
      <alignment horizontal="right"/>
    </xf>
    <xf numFmtId="168" fontId="25" fillId="0" borderId="8" xfId="1" applyNumberFormat="1" applyFont="1" applyFill="1" applyBorder="1" applyAlignment="1">
      <alignment horizontal="center"/>
    </xf>
    <xf numFmtId="164" fontId="21" fillId="0" borderId="9" xfId="2" applyNumberFormat="1" applyFont="1" applyFill="1" applyBorder="1"/>
    <xf numFmtId="3" fontId="17" fillId="0" borderId="9" xfId="1" applyNumberFormat="1" applyFont="1" applyFill="1" applyBorder="1" applyAlignment="1">
      <alignment horizontal="right"/>
    </xf>
    <xf numFmtId="167" fontId="5" fillId="0" borderId="5" xfId="1" applyNumberFormat="1" applyFont="1" applyFill="1" applyBorder="1" applyAlignment="1">
      <alignment horizontal="center"/>
    </xf>
    <xf numFmtId="168" fontId="17" fillId="0" borderId="9" xfId="1" applyNumberFormat="1" applyFont="1" applyFill="1" applyBorder="1" applyAlignment="1">
      <alignment horizontal="center"/>
    </xf>
    <xf numFmtId="164" fontId="21" fillId="0" borderId="8" xfId="2" applyNumberFormat="1" applyFont="1" applyFill="1" applyBorder="1" applyAlignment="1">
      <alignment horizontal="right"/>
    </xf>
    <xf numFmtId="166" fontId="14" fillId="0" borderId="8" xfId="6" applyNumberFormat="1" applyFont="1" applyFill="1" applyBorder="1"/>
    <xf numFmtId="164" fontId="24" fillId="0" borderId="8" xfId="2" applyNumberFormat="1" applyFont="1" applyFill="1" applyBorder="1" applyAlignment="1">
      <alignment horizontal="right"/>
    </xf>
    <xf numFmtId="166" fontId="17" fillId="0" borderId="8" xfId="6" applyNumberFormat="1" applyFont="1" applyFill="1" applyBorder="1"/>
    <xf numFmtId="166" fontId="21" fillId="0" borderId="8" xfId="6" applyNumberFormat="1" applyFont="1" applyFill="1" applyBorder="1"/>
    <xf numFmtId="164" fontId="14" fillId="0" borderId="8" xfId="6" applyNumberFormat="1" applyFont="1" applyFill="1" applyBorder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49" fontId="3" fillId="0" borderId="0" xfId="2" applyNumberFormat="1" applyFont="1" applyFill="1" applyBorder="1"/>
    <xf numFmtId="49" fontId="6" fillId="0" borderId="0" xfId="2" applyNumberFormat="1" applyFont="1" applyFill="1" applyBorder="1"/>
    <xf numFmtId="0" fontId="14" fillId="0" borderId="33" xfId="2" applyFont="1" applyFill="1" applyBorder="1" applyAlignment="1">
      <alignment wrapText="1"/>
    </xf>
    <xf numFmtId="0" fontId="14" fillId="0" borderId="0" xfId="2" applyFont="1" applyFill="1" applyBorder="1" applyAlignment="1">
      <alignment wrapText="1"/>
    </xf>
    <xf numFmtId="1" fontId="6" fillId="0" borderId="4" xfId="2" applyNumberFormat="1" applyFont="1" applyFill="1" applyBorder="1" applyAlignment="1">
      <alignment horizontal="center"/>
    </xf>
    <xf numFmtId="49" fontId="14" fillId="0" borderId="0" xfId="2" applyNumberFormat="1" applyFont="1" applyFill="1"/>
    <xf numFmtId="0" fontId="8" fillId="0" borderId="21" xfId="2" applyFont="1" applyFill="1" applyBorder="1"/>
    <xf numFmtId="164" fontId="6" fillId="0" borderId="21" xfId="2" applyNumberFormat="1" applyFont="1" applyFill="1" applyBorder="1"/>
    <xf numFmtId="49" fontId="8" fillId="0" borderId="0" xfId="2" applyNumberFormat="1" applyFont="1" applyFill="1" applyBorder="1"/>
    <xf numFmtId="0" fontId="8" fillId="0" borderId="8" xfId="2" applyFont="1" applyFill="1" applyBorder="1"/>
    <xf numFmtId="164" fontId="6" fillId="0" borderId="13" xfId="2" applyNumberFormat="1" applyFont="1" applyFill="1" applyBorder="1"/>
    <xf numFmtId="164" fontId="16" fillId="0" borderId="8" xfId="2" applyNumberFormat="1" applyFont="1" applyFill="1" applyBorder="1"/>
    <xf numFmtId="168" fontId="16" fillId="0" borderId="13" xfId="1" applyNumberFormat="1" applyFont="1" applyFill="1" applyBorder="1" applyAlignment="1">
      <alignment horizontal="center"/>
    </xf>
    <xf numFmtId="173" fontId="23" fillId="0" borderId="13" xfId="1" applyNumberFormat="1" applyFont="1" applyFill="1" applyBorder="1" applyAlignment="1">
      <alignment horizontal="center"/>
    </xf>
    <xf numFmtId="168" fontId="21" fillId="0" borderId="13" xfId="1" applyNumberFormat="1" applyFont="1" applyFill="1" applyBorder="1" applyAlignment="1">
      <alignment horizontal="center"/>
    </xf>
    <xf numFmtId="168" fontId="17" fillId="0" borderId="13" xfId="1" applyNumberFormat="1" applyFont="1" applyFill="1" applyBorder="1" applyAlignment="1">
      <alignment horizontal="center"/>
    </xf>
    <xf numFmtId="164" fontId="13" fillId="0" borderId="13" xfId="1" applyNumberFormat="1" applyFont="1" applyFill="1" applyBorder="1"/>
    <xf numFmtId="0" fontId="12" fillId="0" borderId="8" xfId="0" applyFont="1" applyFill="1" applyBorder="1" applyAlignment="1">
      <alignment horizontal="left" indent="1"/>
    </xf>
    <xf numFmtId="164" fontId="12" fillId="0" borderId="13" xfId="1" applyNumberFormat="1" applyFont="1" applyFill="1" applyBorder="1"/>
    <xf numFmtId="0" fontId="13" fillId="0" borderId="10" xfId="2" applyFont="1" applyFill="1" applyBorder="1"/>
    <xf numFmtId="0" fontId="8" fillId="0" borderId="18" xfId="2" applyFont="1" applyFill="1" applyBorder="1" applyAlignment="1">
      <alignment horizontal="left"/>
    </xf>
    <xf numFmtId="164" fontId="8" fillId="0" borderId="18" xfId="2" applyNumberFormat="1" applyFont="1" applyFill="1" applyBorder="1"/>
    <xf numFmtId="164" fontId="8" fillId="0" borderId="18" xfId="2" applyNumberFormat="1" applyFont="1" applyFill="1" applyBorder="1" applyAlignment="1">
      <alignment horizontal="right"/>
    </xf>
    <xf numFmtId="0" fontId="8" fillId="0" borderId="1" xfId="2" applyFont="1" applyFill="1" applyBorder="1" applyAlignment="1">
      <alignment horizontal="left"/>
    </xf>
    <xf numFmtId="164" fontId="8" fillId="0" borderId="1" xfId="2" applyNumberFormat="1" applyFont="1" applyFill="1" applyBorder="1"/>
    <xf numFmtId="164" fontId="6" fillId="0" borderId="21" xfId="1" applyNumberFormat="1" applyFont="1" applyFill="1" applyBorder="1"/>
    <xf numFmtId="164" fontId="29" fillId="0" borderId="13" xfId="1" applyNumberFormat="1" applyFont="1" applyFill="1" applyBorder="1"/>
    <xf numFmtId="3" fontId="6" fillId="0" borderId="0" xfId="2" applyNumberFormat="1" applyFont="1" applyFill="1" applyBorder="1"/>
    <xf numFmtId="49" fontId="8" fillId="0" borderId="0" xfId="2" applyNumberFormat="1" applyFont="1" applyFill="1"/>
    <xf numFmtId="164" fontId="15" fillId="0" borderId="13" xfId="6" applyNumberFormat="1" applyFont="1" applyFill="1" applyBorder="1"/>
    <xf numFmtId="164" fontId="6" fillId="0" borderId="0" xfId="2" applyNumberFormat="1" applyFont="1" applyFill="1" applyBorder="1"/>
    <xf numFmtId="0" fontId="8" fillId="0" borderId="8" xfId="0" applyFont="1" applyFill="1" applyBorder="1" applyAlignment="1">
      <alignment horizontal="left" indent="1"/>
    </xf>
    <xf numFmtId="0" fontId="17" fillId="0" borderId="9" xfId="0" applyFont="1" applyFill="1" applyBorder="1" applyAlignment="1">
      <alignment horizontal="left" wrapText="1" indent="2"/>
    </xf>
    <xf numFmtId="164" fontId="8" fillId="0" borderId="13" xfId="2" applyNumberFormat="1" applyFont="1" applyFill="1" applyBorder="1"/>
    <xf numFmtId="0" fontId="6" fillId="0" borderId="12" xfId="2" applyFont="1" applyFill="1" applyBorder="1"/>
    <xf numFmtId="164" fontId="8" fillId="0" borderId="23" xfId="1" applyNumberFormat="1" applyFont="1" applyFill="1" applyBorder="1"/>
    <xf numFmtId="167" fontId="8" fillId="0" borderId="23" xfId="1" applyNumberFormat="1" applyFont="1" applyFill="1" applyBorder="1" applyAlignment="1">
      <alignment horizontal="center"/>
    </xf>
    <xf numFmtId="0" fontId="8" fillId="0" borderId="18" xfId="2" applyFont="1" applyFill="1" applyBorder="1"/>
    <xf numFmtId="164" fontId="6" fillId="0" borderId="18" xfId="2" applyNumberFormat="1" applyFont="1" applyFill="1" applyBorder="1"/>
    <xf numFmtId="164" fontId="8" fillId="0" borderId="27" xfId="2" applyNumberFormat="1" applyFont="1" applyFill="1" applyBorder="1" applyAlignment="1">
      <alignment horizontal="right"/>
    </xf>
    <xf numFmtId="164" fontId="6" fillId="0" borderId="5" xfId="2" applyNumberFormat="1" applyFont="1" applyFill="1" applyBorder="1"/>
    <xf numFmtId="164" fontId="6" fillId="0" borderId="8" xfId="1" applyNumberFormat="1" applyFont="1" applyFill="1" applyBorder="1"/>
    <xf numFmtId="49" fontId="15" fillId="0" borderId="0" xfId="2" applyNumberFormat="1" applyFont="1" applyFill="1"/>
    <xf numFmtId="168" fontId="23" fillId="0" borderId="13" xfId="1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wrapText="1"/>
    </xf>
    <xf numFmtId="0" fontId="8" fillId="0" borderId="21" xfId="2" applyFont="1" applyFill="1" applyBorder="1" applyAlignment="1"/>
    <xf numFmtId="0" fontId="40" fillId="0" borderId="13" xfId="0" applyFont="1" applyFill="1" applyBorder="1" applyAlignment="1">
      <alignment horizontal="left" indent="2"/>
    </xf>
    <xf numFmtId="168" fontId="6" fillId="0" borderId="13" xfId="1" applyNumberFormat="1" applyFont="1" applyFill="1" applyBorder="1" applyAlignment="1">
      <alignment horizontal="right"/>
    </xf>
    <xf numFmtId="0" fontId="43" fillId="0" borderId="13" xfId="0" applyFont="1" applyFill="1" applyBorder="1" applyAlignment="1">
      <alignment horizontal="left" indent="2"/>
    </xf>
    <xf numFmtId="0" fontId="6" fillId="0" borderId="9" xfId="0" applyFont="1" applyFill="1" applyBorder="1" applyAlignment="1">
      <alignment horizontal="left" indent="2"/>
    </xf>
    <xf numFmtId="0" fontId="8" fillId="0" borderId="18" xfId="0" applyFont="1" applyFill="1" applyBorder="1" applyAlignment="1">
      <alignment horizontal="left"/>
    </xf>
    <xf numFmtId="0" fontId="8" fillId="0" borderId="8" xfId="2" applyFont="1" applyFill="1" applyBorder="1" applyAlignment="1">
      <alignment horizontal="left"/>
    </xf>
    <xf numFmtId="164" fontId="6" fillId="0" borderId="9" xfId="2" applyNumberFormat="1" applyFont="1" applyFill="1" applyBorder="1"/>
    <xf numFmtId="0" fontId="6" fillId="0" borderId="10" xfId="2" applyFont="1" applyFill="1" applyBorder="1"/>
    <xf numFmtId="0" fontId="8" fillId="0" borderId="14" xfId="2" applyFont="1" applyFill="1" applyBorder="1"/>
    <xf numFmtId="164" fontId="8" fillId="0" borderId="14" xfId="2" applyNumberFormat="1" applyFont="1" applyFill="1" applyBorder="1" applyAlignment="1">
      <alignment horizontal="right"/>
    </xf>
    <xf numFmtId="49" fontId="12" fillId="0" borderId="0" xfId="2" applyNumberFormat="1" applyFont="1" applyFill="1" applyBorder="1"/>
    <xf numFmtId="0" fontId="12" fillId="0" borderId="0" xfId="2" applyFont="1" applyFill="1" applyBorder="1"/>
    <xf numFmtId="0" fontId="6" fillId="0" borderId="1" xfId="2" applyFont="1" applyFill="1" applyBorder="1"/>
    <xf numFmtId="164" fontId="6" fillId="0" borderId="1" xfId="2" applyNumberFormat="1" applyFont="1" applyFill="1" applyBorder="1"/>
    <xf numFmtId="169" fontId="21" fillId="0" borderId="13" xfId="2" applyNumberFormat="1" applyFont="1" applyFill="1" applyBorder="1" applyAlignment="1">
      <alignment horizontal="center"/>
    </xf>
    <xf numFmtId="164" fontId="8" fillId="0" borderId="5" xfId="1" applyNumberFormat="1" applyFont="1" applyFill="1" applyBorder="1"/>
    <xf numFmtId="0" fontId="42" fillId="0" borderId="8" xfId="0" applyFont="1" applyFill="1" applyBorder="1" applyAlignment="1">
      <alignment horizontal="left" wrapText="1" indent="2"/>
    </xf>
    <xf numFmtId="0" fontId="41" fillId="0" borderId="9" xfId="0" applyFont="1" applyFill="1" applyBorder="1" applyAlignment="1">
      <alignment horizontal="left" wrapText="1" indent="2"/>
    </xf>
    <xf numFmtId="0" fontId="6" fillId="0" borderId="13" xfId="2" applyFont="1" applyFill="1" applyBorder="1" applyAlignment="1">
      <alignment horizontal="left" wrapText="1" indent="3"/>
    </xf>
    <xf numFmtId="0" fontId="8" fillId="0" borderId="10" xfId="2" applyFont="1" applyFill="1" applyBorder="1" applyAlignment="1">
      <alignment wrapText="1"/>
    </xf>
    <xf numFmtId="0" fontId="43" fillId="0" borderId="8" xfId="0" applyFont="1" applyFill="1" applyBorder="1" applyAlignment="1">
      <alignment horizontal="left" wrapText="1" indent="2"/>
    </xf>
    <xf numFmtId="164" fontId="34" fillId="0" borderId="13" xfId="1" applyNumberFormat="1" applyFont="1" applyFill="1" applyBorder="1"/>
    <xf numFmtId="2" fontId="8" fillId="0" borderId="0" xfId="2" applyNumberFormat="1" applyFont="1" applyFill="1"/>
    <xf numFmtId="164" fontId="29" fillId="0" borderId="13" xfId="1" applyNumberFormat="1" applyFont="1" applyFill="1" applyBorder="1" applyAlignment="1"/>
    <xf numFmtId="166" fontId="8" fillId="0" borderId="8" xfId="2" applyNumberFormat="1" applyFont="1" applyFill="1" applyBorder="1"/>
    <xf numFmtId="0" fontId="8" fillId="0" borderId="14" xfId="2" applyFont="1" applyFill="1" applyBorder="1" applyAlignment="1">
      <alignment horizontal="left" wrapText="1"/>
    </xf>
    <xf numFmtId="164" fontId="7" fillId="0" borderId="13" xfId="1" applyNumberFormat="1" applyFont="1" applyFill="1" applyBorder="1"/>
    <xf numFmtId="0" fontId="6" fillId="0" borderId="9" xfId="2" applyFont="1" applyFill="1" applyBorder="1" applyAlignment="1">
      <alignment horizontal="left" wrapText="1" indent="1"/>
    </xf>
    <xf numFmtId="164" fontId="6" fillId="0" borderId="13" xfId="1" applyNumberFormat="1" applyFont="1" applyFill="1" applyBorder="1" applyAlignment="1"/>
    <xf numFmtId="0" fontId="8" fillId="0" borderId="1" xfId="2" applyFont="1" applyFill="1" applyBorder="1" applyAlignment="1">
      <alignment horizontal="left" indent="2"/>
    </xf>
    <xf numFmtId="0" fontId="39" fillId="0" borderId="8" xfId="0" applyFont="1" applyFill="1" applyBorder="1" applyAlignment="1">
      <alignment horizontal="right" wrapText="1" indent="2"/>
    </xf>
    <xf numFmtId="0" fontId="6" fillId="0" borderId="1" xfId="2" applyFont="1" applyFill="1" applyBorder="1" applyAlignment="1">
      <alignment wrapText="1"/>
    </xf>
    <xf numFmtId="164" fontId="6" fillId="0" borderId="18" xfId="1" applyNumberFormat="1" applyFont="1" applyFill="1" applyBorder="1"/>
    <xf numFmtId="0" fontId="8" fillId="0" borderId="5" xfId="2" applyFont="1" applyFill="1" applyBorder="1"/>
    <xf numFmtId="164" fontId="6" fillId="0" borderId="14" xfId="1" applyNumberFormat="1" applyFont="1" applyFill="1" applyBorder="1"/>
    <xf numFmtId="0" fontId="13" fillId="0" borderId="9" xfId="2" applyFont="1" applyFill="1" applyBorder="1" applyAlignment="1">
      <alignment horizontal="left" wrapText="1" indent="1"/>
    </xf>
    <xf numFmtId="164" fontId="8" fillId="0" borderId="18" xfId="1" applyNumberFormat="1" applyFont="1" applyFill="1" applyBorder="1"/>
    <xf numFmtId="0" fontId="8" fillId="0" borderId="18" xfId="2" applyFont="1" applyFill="1" applyBorder="1" applyAlignment="1">
      <alignment horizontal="left" indent="2"/>
    </xf>
    <xf numFmtId="0" fontId="15" fillId="0" borderId="1" xfId="2" applyFont="1" applyFill="1" applyBorder="1" applyAlignment="1">
      <alignment wrapText="1"/>
    </xf>
    <xf numFmtId="164" fontId="6" fillId="0" borderId="13" xfId="1" applyNumberFormat="1" applyFont="1" applyFill="1" applyBorder="1" applyAlignment="1">
      <alignment horizontal="left" indent="1"/>
    </xf>
    <xf numFmtId="166" fontId="14" fillId="0" borderId="8" xfId="2" applyNumberFormat="1" applyFont="1" applyFill="1" applyBorder="1" applyAlignment="1">
      <alignment horizontal="left" indent="1"/>
    </xf>
    <xf numFmtId="0" fontId="14" fillId="0" borderId="8" xfId="2" applyFont="1" applyFill="1" applyBorder="1" applyAlignment="1">
      <alignment horizontal="left" vertical="justify" indent="2"/>
    </xf>
    <xf numFmtId="0" fontId="21" fillId="0" borderId="8" xfId="2" applyFont="1" applyFill="1" applyBorder="1" applyAlignment="1">
      <alignment horizontal="left" indent="2"/>
    </xf>
    <xf numFmtId="0" fontId="15" fillId="0" borderId="8" xfId="2" applyFont="1" applyFill="1" applyBorder="1" applyAlignment="1">
      <alignment horizontal="left" indent="1"/>
    </xf>
    <xf numFmtId="164" fontId="40" fillId="0" borderId="13" xfId="2" applyNumberFormat="1" applyFont="1" applyFill="1" applyBorder="1"/>
    <xf numFmtId="0" fontId="6" fillId="0" borderId="9" xfId="2" applyFont="1" applyFill="1" applyBorder="1"/>
    <xf numFmtId="0" fontId="6" fillId="0" borderId="13" xfId="0" applyFont="1" applyFill="1" applyBorder="1" applyAlignment="1">
      <alignment horizontal="left" vertical="top" wrapText="1" indent="2"/>
    </xf>
    <xf numFmtId="164" fontId="18" fillId="0" borderId="8" xfId="0" applyNumberFormat="1" applyFont="1" applyFill="1" applyBorder="1" applyAlignment="1">
      <alignment horizontal="left" vertical="top" wrapText="1" indent="2"/>
    </xf>
    <xf numFmtId="164" fontId="18" fillId="0" borderId="13" xfId="0" applyNumberFormat="1" applyFont="1" applyFill="1" applyBorder="1" applyAlignment="1">
      <alignment horizontal="left" vertical="top" wrapText="1" indent="2"/>
    </xf>
    <xf numFmtId="164" fontId="6" fillId="0" borderId="8" xfId="8" applyNumberFormat="1" applyFont="1" applyFill="1" applyBorder="1"/>
    <xf numFmtId="173" fontId="6" fillId="0" borderId="13" xfId="2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indent="2"/>
    </xf>
    <xf numFmtId="0" fontId="24" fillId="0" borderId="9" xfId="2" applyFont="1" applyFill="1" applyBorder="1" applyAlignment="1">
      <alignment horizontal="left" indent="2"/>
    </xf>
    <xf numFmtId="0" fontId="8" fillId="0" borderId="9" xfId="2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wrapText="1" indent="2"/>
    </xf>
    <xf numFmtId="0" fontId="10" fillId="0" borderId="8" xfId="0" applyFont="1" applyFill="1" applyBorder="1" applyAlignment="1">
      <alignment horizontal="left" vertical="top" wrapText="1" indent="2"/>
    </xf>
    <xf numFmtId="0" fontId="15" fillId="0" borderId="18" xfId="2" applyFont="1" applyFill="1" applyBorder="1" applyAlignment="1">
      <alignment horizontal="left"/>
    </xf>
    <xf numFmtId="164" fontId="6" fillId="0" borderId="18" xfId="2" applyNumberFormat="1" applyFont="1" applyFill="1" applyBorder="1" applyAlignment="1">
      <alignment horizontal="center"/>
    </xf>
    <xf numFmtId="164" fontId="15" fillId="0" borderId="18" xfId="2" applyNumberFormat="1" applyFont="1" applyFill="1" applyBorder="1"/>
    <xf numFmtId="167" fontId="6" fillId="0" borderId="13" xfId="1" applyNumberFormat="1" applyFont="1" applyFill="1" applyBorder="1" applyAlignment="1">
      <alignment horizontal="center"/>
    </xf>
    <xf numFmtId="164" fontId="8" fillId="0" borderId="14" xfId="2" applyNumberFormat="1" applyFont="1" applyFill="1" applyBorder="1" applyAlignment="1">
      <alignment horizontal="center"/>
    </xf>
    <xf numFmtId="164" fontId="6" fillId="0" borderId="7" xfId="1" applyNumberFormat="1" applyFont="1" applyFill="1" applyBorder="1"/>
    <xf numFmtId="164" fontId="17" fillId="0" borderId="8" xfId="2" applyNumberFormat="1" applyFont="1" applyFill="1" applyBorder="1"/>
    <xf numFmtId="0" fontId="8" fillId="0" borderId="9" xfId="2" applyFont="1" applyFill="1" applyBorder="1" applyAlignment="1">
      <alignment horizontal="left" indent="1"/>
    </xf>
    <xf numFmtId="164" fontId="8" fillId="0" borderId="9" xfId="2" applyNumberFormat="1" applyFont="1" applyFill="1" applyBorder="1"/>
    <xf numFmtId="164" fontId="14" fillId="0" borderId="13" xfId="2" applyNumberFormat="1" applyFont="1" applyFill="1" applyBorder="1"/>
    <xf numFmtId="164" fontId="14" fillId="0" borderId="18" xfId="3" applyNumberFormat="1" applyFont="1" applyFill="1" applyBorder="1" applyAlignment="1">
      <alignment horizontal="left"/>
    </xf>
    <xf numFmtId="167" fontId="17" fillId="0" borderId="18" xfId="2" applyNumberFormat="1" applyFont="1" applyFill="1" applyBorder="1" applyAlignment="1">
      <alignment horizontal="center"/>
    </xf>
    <xf numFmtId="164" fontId="8" fillId="0" borderId="18" xfId="2" applyNumberFormat="1" applyFont="1" applyFill="1" applyBorder="1" applyAlignment="1">
      <alignment horizontal="center"/>
    </xf>
    <xf numFmtId="0" fontId="19" fillId="0" borderId="13" xfId="2" applyFont="1" applyFill="1" applyBorder="1"/>
    <xf numFmtId="164" fontId="8" fillId="0" borderId="21" xfId="2" applyNumberFormat="1" applyFont="1" applyFill="1" applyBorder="1"/>
    <xf numFmtId="0" fontId="41" fillId="0" borderId="8" xfId="0" applyFont="1" applyFill="1" applyBorder="1" applyAlignment="1">
      <alignment horizontal="left" wrapText="1" indent="2"/>
    </xf>
    <xf numFmtId="164" fontId="8" fillId="0" borderId="5" xfId="2" applyNumberFormat="1" applyFont="1" applyFill="1" applyBorder="1" applyAlignment="1">
      <alignment horizontal="center"/>
    </xf>
    <xf numFmtId="166" fontId="17" fillId="0" borderId="8" xfId="2" applyNumberFormat="1" applyFont="1" applyFill="1" applyBorder="1" applyAlignment="1">
      <alignment horizontal="center"/>
    </xf>
    <xf numFmtId="0" fontId="14" fillId="0" borderId="0" xfId="2" applyFont="1" applyFill="1" applyAlignment="1">
      <alignment horizontal="center"/>
    </xf>
    <xf numFmtId="3" fontId="6" fillId="0" borderId="4" xfId="2" applyNumberFormat="1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/>
    </xf>
    <xf numFmtId="3" fontId="14" fillId="0" borderId="21" xfId="2" applyNumberFormat="1" applyFont="1" applyFill="1" applyBorder="1" applyAlignment="1">
      <alignment horizontal="center"/>
    </xf>
    <xf numFmtId="168" fontId="13" fillId="0" borderId="21" xfId="1" applyNumberFormat="1" applyFont="1" applyFill="1" applyBorder="1"/>
    <xf numFmtId="0" fontId="16" fillId="0" borderId="8" xfId="2" applyFont="1" applyFill="1" applyBorder="1" applyAlignment="1">
      <alignment horizontal="left" indent="1"/>
    </xf>
    <xf numFmtId="0" fontId="14" fillId="0" borderId="8" xfId="2" applyFont="1" applyFill="1" applyBorder="1" applyAlignment="1">
      <alignment horizontal="center"/>
    </xf>
    <xf numFmtId="3" fontId="6" fillId="0" borderId="13" xfId="1" applyNumberFormat="1" applyFont="1" applyFill="1" applyBorder="1"/>
    <xf numFmtId="0" fontId="14" fillId="0" borderId="19" xfId="2" applyFont="1" applyFill="1" applyBorder="1" applyAlignment="1">
      <alignment horizontal="left" indent="2"/>
    </xf>
    <xf numFmtId="164" fontId="14" fillId="0" borderId="0" xfId="2" applyNumberFormat="1" applyFont="1" applyFill="1"/>
    <xf numFmtId="169" fontId="14" fillId="0" borderId="8" xfId="7" applyNumberFormat="1" applyFont="1" applyFill="1" applyBorder="1" applyAlignment="1">
      <alignment horizontal="right"/>
    </xf>
    <xf numFmtId="3" fontId="14" fillId="0" borderId="0" xfId="2" applyNumberFormat="1" applyFont="1" applyFill="1"/>
    <xf numFmtId="171" fontId="8" fillId="0" borderId="13" xfId="1" applyNumberFormat="1" applyFont="1" applyFill="1" applyBorder="1"/>
    <xf numFmtId="3" fontId="15" fillId="0" borderId="0" xfId="2" applyNumberFormat="1" applyFont="1" applyFill="1"/>
    <xf numFmtId="0" fontId="8" fillId="0" borderId="8" xfId="2" applyFont="1" applyFill="1" applyBorder="1" applyAlignment="1">
      <alignment horizontal="right" wrapText="1" indent="3"/>
    </xf>
    <xf numFmtId="3" fontId="8" fillId="0" borderId="13" xfId="1" applyNumberFormat="1" applyFont="1" applyFill="1" applyBorder="1"/>
    <xf numFmtId="3" fontId="10" fillId="0" borderId="13" xfId="1" applyNumberFormat="1" applyFont="1" applyFill="1" applyBorder="1"/>
    <xf numFmtId="0" fontId="43" fillId="0" borderId="8" xfId="0" applyFont="1" applyFill="1" applyBorder="1" applyAlignment="1">
      <alignment horizontal="left" indent="2"/>
    </xf>
    <xf numFmtId="0" fontId="39" fillId="0" borderId="8" xfId="2" applyFont="1" applyFill="1" applyBorder="1" applyAlignment="1">
      <alignment horizontal="left" vertical="justify" indent="2"/>
    </xf>
    <xf numFmtId="0" fontId="39" fillId="0" borderId="8" xfId="0" applyFont="1" applyFill="1" applyBorder="1" applyAlignment="1">
      <alignment horizontal="left" vertical="justify" indent="2"/>
    </xf>
    <xf numFmtId="0" fontId="28" fillId="0" borderId="8" xfId="2" applyFont="1" applyFill="1" applyBorder="1" applyAlignment="1">
      <alignment horizontal="left" wrapText="1" indent="1"/>
    </xf>
    <xf numFmtId="169" fontId="21" fillId="0" borderId="8" xfId="2" applyNumberFormat="1" applyFont="1" applyFill="1" applyBorder="1" applyAlignment="1">
      <alignment horizontal="center"/>
    </xf>
    <xf numFmtId="0" fontId="35" fillId="0" borderId="8" xfId="2" applyFont="1" applyFill="1" applyBorder="1" applyAlignment="1">
      <alignment horizontal="left" wrapText="1" indent="1"/>
    </xf>
    <xf numFmtId="164" fontId="36" fillId="0" borderId="8" xfId="2" applyNumberFormat="1" applyFont="1" applyFill="1" applyBorder="1"/>
    <xf numFmtId="3" fontId="33" fillId="0" borderId="13" xfId="1" applyNumberFormat="1" applyFont="1" applyFill="1" applyBorder="1"/>
    <xf numFmtId="167" fontId="5" fillId="0" borderId="13" xfId="1" applyNumberFormat="1" applyFont="1" applyFill="1" applyBorder="1" applyAlignment="1">
      <alignment horizontal="center"/>
    </xf>
    <xf numFmtId="168" fontId="33" fillId="0" borderId="13" xfId="1" applyNumberFormat="1" applyFont="1" applyFill="1" applyBorder="1"/>
    <xf numFmtId="0" fontId="19" fillId="0" borderId="0" xfId="2" applyFont="1" applyFill="1"/>
    <xf numFmtId="3" fontId="18" fillId="0" borderId="13" xfId="1" applyNumberFormat="1" applyFont="1" applyFill="1" applyBorder="1"/>
    <xf numFmtId="168" fontId="18" fillId="0" borderId="13" xfId="1" applyNumberFormat="1" applyFont="1" applyFill="1" applyBorder="1"/>
    <xf numFmtId="0" fontId="14" fillId="0" borderId="9" xfId="2" applyFont="1" applyFill="1" applyBorder="1"/>
    <xf numFmtId="0" fontId="22" fillId="0" borderId="9" xfId="2" applyFont="1" applyFill="1" applyBorder="1" applyAlignment="1">
      <alignment horizontal="left" indent="1"/>
    </xf>
    <xf numFmtId="164" fontId="15" fillId="0" borderId="9" xfId="2" applyNumberFormat="1" applyFont="1" applyFill="1" applyBorder="1"/>
    <xf numFmtId="3" fontId="10" fillId="0" borderId="5" xfId="1" applyNumberFormat="1" applyFont="1" applyFill="1" applyBorder="1"/>
    <xf numFmtId="167" fontId="8" fillId="0" borderId="5" xfId="1" applyNumberFormat="1" applyFont="1" applyFill="1" applyBorder="1" applyAlignment="1">
      <alignment horizontal="center"/>
    </xf>
    <xf numFmtId="168" fontId="8" fillId="0" borderId="5" xfId="1" applyNumberFormat="1" applyFont="1" applyFill="1" applyBorder="1"/>
    <xf numFmtId="0" fontId="15" fillId="0" borderId="2" xfId="2" applyFont="1" applyFill="1" applyBorder="1" applyAlignment="1">
      <alignment horizontal="left"/>
    </xf>
    <xf numFmtId="164" fontId="15" fillId="0" borderId="4" xfId="2" applyNumberFormat="1" applyFont="1" applyFill="1" applyBorder="1"/>
    <xf numFmtId="3" fontId="15" fillId="0" borderId="3" xfId="1" applyNumberFormat="1" applyFont="1" applyFill="1" applyBorder="1"/>
    <xf numFmtId="168" fontId="15" fillId="0" borderId="4" xfId="1" applyNumberFormat="1" applyFont="1" applyFill="1" applyBorder="1"/>
    <xf numFmtId="168" fontId="15" fillId="0" borderId="3" xfId="1" applyNumberFormat="1" applyFont="1" applyFill="1" applyBorder="1"/>
    <xf numFmtId="0" fontId="14" fillId="0" borderId="0" xfId="2" applyFont="1" applyFill="1" applyBorder="1"/>
    <xf numFmtId="0" fontId="14" fillId="0" borderId="5" xfId="2" applyFont="1" applyFill="1" applyBorder="1"/>
    <xf numFmtId="164" fontId="14" fillId="0" borderId="5" xfId="2" applyNumberFormat="1" applyFont="1" applyFill="1" applyBorder="1"/>
    <xf numFmtId="0" fontId="15" fillId="0" borderId="8" xfId="2" applyFont="1" applyFill="1" applyBorder="1" applyAlignment="1">
      <alignment wrapText="1"/>
    </xf>
    <xf numFmtId="169" fontId="14" fillId="0" borderId="13" xfId="2" applyNumberFormat="1" applyFont="1" applyFill="1" applyBorder="1"/>
    <xf numFmtId="170" fontId="8" fillId="0" borderId="13" xfId="1" applyNumberFormat="1" applyFont="1" applyFill="1" applyBorder="1"/>
    <xf numFmtId="0" fontId="39" fillId="0" borderId="8" xfId="0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indent="2"/>
    </xf>
    <xf numFmtId="169" fontId="24" fillId="0" borderId="8" xfId="2" applyNumberFormat="1" applyFont="1" applyFill="1" applyBorder="1" applyAlignment="1">
      <alignment horizontal="center"/>
    </xf>
    <xf numFmtId="0" fontId="15" fillId="0" borderId="0" xfId="2" applyFont="1" applyFill="1" applyBorder="1"/>
    <xf numFmtId="3" fontId="8" fillId="0" borderId="5" xfId="1" applyNumberFormat="1" applyFont="1" applyFill="1" applyBorder="1"/>
    <xf numFmtId="169" fontId="17" fillId="0" borderId="9" xfId="2" applyNumberFormat="1" applyFont="1" applyFill="1" applyBorder="1" applyAlignment="1">
      <alignment horizontal="center"/>
    </xf>
    <xf numFmtId="3" fontId="14" fillId="0" borderId="4" xfId="1" applyNumberFormat="1" applyFont="1" applyFill="1" applyBorder="1"/>
    <xf numFmtId="168" fontId="14" fillId="0" borderId="3" xfId="1" applyNumberFormat="1" applyFont="1" applyFill="1" applyBorder="1"/>
    <xf numFmtId="168" fontId="14" fillId="0" borderId="4" xfId="1" applyNumberFormat="1" applyFont="1" applyFill="1" applyBorder="1"/>
    <xf numFmtId="168" fontId="14" fillId="0" borderId="16" xfId="1" applyNumberFormat="1" applyFont="1" applyFill="1" applyBorder="1"/>
    <xf numFmtId="0" fontId="27" fillId="0" borderId="5" xfId="2" applyFont="1" applyFill="1" applyBorder="1"/>
    <xf numFmtId="164" fontId="15" fillId="0" borderId="8" xfId="6" applyNumberFormat="1" applyFont="1" applyFill="1" applyBorder="1"/>
    <xf numFmtId="0" fontId="18" fillId="0" borderId="8" xfId="2" applyFont="1" applyFill="1" applyBorder="1" applyAlignment="1">
      <alignment horizontal="left" wrapText="1" indent="3"/>
    </xf>
    <xf numFmtId="171" fontId="6" fillId="0" borderId="13" xfId="1" applyNumberFormat="1" applyFont="1" applyFill="1" applyBorder="1"/>
    <xf numFmtId="164" fontId="14" fillId="0" borderId="9" xfId="2" applyNumberFormat="1" applyFont="1" applyFill="1" applyBorder="1"/>
    <xf numFmtId="167" fontId="33" fillId="0" borderId="5" xfId="1" applyNumberFormat="1" applyFont="1" applyFill="1" applyBorder="1" applyAlignment="1">
      <alignment horizontal="center"/>
    </xf>
    <xf numFmtId="168" fontId="18" fillId="0" borderId="5" xfId="1" applyNumberFormat="1" applyFont="1" applyFill="1" applyBorder="1"/>
    <xf numFmtId="3" fontId="15" fillId="0" borderId="4" xfId="1" applyNumberFormat="1" applyFont="1" applyFill="1" applyBorder="1"/>
    <xf numFmtId="168" fontId="15" fillId="0" borderId="16" xfId="1" applyNumberFormat="1" applyFont="1" applyFill="1" applyBorder="1"/>
    <xf numFmtId="169" fontId="17" fillId="0" borderId="13" xfId="2" applyNumberFormat="1" applyFont="1" applyFill="1" applyBorder="1"/>
    <xf numFmtId="0" fontId="39" fillId="0" borderId="22" xfId="0" applyFont="1" applyFill="1" applyBorder="1" applyAlignment="1">
      <alignment horizontal="left" wrapText="1" indent="2"/>
    </xf>
    <xf numFmtId="9" fontId="3" fillId="0" borderId="20" xfId="12" applyFont="1" applyFill="1" applyBorder="1" applyAlignment="1">
      <alignment horizontal="left" vertical="center" wrapText="1"/>
    </xf>
    <xf numFmtId="164" fontId="21" fillId="0" borderId="8" xfId="2" applyNumberFormat="1" applyFont="1" applyFill="1" applyBorder="1" applyAlignment="1">
      <alignment horizontal="left" vertical="top" wrapText="1" indent="2"/>
    </xf>
    <xf numFmtId="0" fontId="6" fillId="0" borderId="8" xfId="2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vertical="top" wrapText="1" indent="2"/>
    </xf>
    <xf numFmtId="167" fontId="10" fillId="0" borderId="13" xfId="1" applyNumberFormat="1" applyFont="1" applyFill="1" applyBorder="1" applyAlignment="1">
      <alignment horizontal="center"/>
    </xf>
    <xf numFmtId="0" fontId="3" fillId="0" borderId="39" xfId="2" applyFont="1" applyFill="1" applyBorder="1" applyAlignment="1">
      <alignment horizontal="left" vertical="top" wrapText="1" indent="2"/>
    </xf>
    <xf numFmtId="167" fontId="18" fillId="0" borderId="5" xfId="1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left"/>
    </xf>
    <xf numFmtId="164" fontId="15" fillId="0" borderId="5" xfId="2" applyNumberFormat="1" applyFont="1" applyFill="1" applyBorder="1"/>
    <xf numFmtId="169" fontId="14" fillId="0" borderId="8" xfId="2" applyNumberFormat="1" applyFont="1" applyFill="1" applyBorder="1" applyAlignment="1">
      <alignment horizontal="center"/>
    </xf>
    <xf numFmtId="176" fontId="14" fillId="0" borderId="0" xfId="2" applyNumberFormat="1" applyFont="1" applyFill="1"/>
    <xf numFmtId="169" fontId="17" fillId="0" borderId="8" xfId="2" applyNumberFormat="1" applyFont="1" applyFill="1" applyBorder="1" applyAlignment="1">
      <alignment horizontal="center"/>
    </xf>
    <xf numFmtId="164" fontId="17" fillId="0" borderId="8" xfId="2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76" fontId="15" fillId="0" borderId="0" xfId="2" applyNumberFormat="1" applyFont="1" applyFill="1"/>
    <xf numFmtId="3" fontId="14" fillId="0" borderId="8" xfId="1" applyNumberFormat="1" applyFont="1" applyFill="1" applyBorder="1" applyAlignment="1">
      <alignment horizontal="center"/>
    </xf>
    <xf numFmtId="0" fontId="40" fillId="0" borderId="8" xfId="0" applyFont="1" applyFill="1" applyBorder="1" applyAlignment="1">
      <alignment horizontal="left" vertical="top" wrapText="1" indent="2"/>
    </xf>
    <xf numFmtId="0" fontId="14" fillId="0" borderId="13" xfId="2" applyFont="1" applyFill="1" applyBorder="1" applyAlignment="1">
      <alignment horizontal="center"/>
    </xf>
    <xf numFmtId="3" fontId="24" fillId="0" borderId="8" xfId="1" applyNumberFormat="1" applyFont="1" applyFill="1" applyBorder="1" applyAlignment="1">
      <alignment horizontal="center"/>
    </xf>
    <xf numFmtId="168" fontId="24" fillId="0" borderId="8" xfId="1" applyNumberFormat="1" applyFont="1" applyFill="1" applyBorder="1" applyAlignment="1">
      <alignment horizontal="center"/>
    </xf>
    <xf numFmtId="169" fontId="21" fillId="0" borderId="13" xfId="2" applyNumberFormat="1" applyFont="1" applyFill="1" applyBorder="1"/>
    <xf numFmtId="3" fontId="25" fillId="0" borderId="8" xfId="1" applyNumberFormat="1" applyFont="1" applyFill="1" applyBorder="1" applyAlignment="1">
      <alignment horizontal="center"/>
    </xf>
    <xf numFmtId="164" fontId="17" fillId="0" borderId="5" xfId="2" applyNumberFormat="1" applyFont="1" applyFill="1" applyBorder="1"/>
    <xf numFmtId="3" fontId="17" fillId="0" borderId="9" xfId="1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left" wrapText="1"/>
    </xf>
    <xf numFmtId="164" fontId="21" fillId="0" borderId="13" xfId="2" applyNumberFormat="1" applyFont="1" applyFill="1" applyBorder="1"/>
    <xf numFmtId="3" fontId="21" fillId="0" borderId="13" xfId="2" applyNumberFormat="1" applyFont="1" applyFill="1" applyBorder="1"/>
    <xf numFmtId="3" fontId="21" fillId="0" borderId="8" xfId="2" applyNumberFormat="1" applyFont="1" applyFill="1" applyBorder="1"/>
    <xf numFmtId="3" fontId="43" fillId="0" borderId="8" xfId="2" applyNumberFormat="1" applyFont="1" applyFill="1" applyBorder="1"/>
    <xf numFmtId="164" fontId="8" fillId="0" borderId="13" xfId="1" applyNumberFormat="1" applyFont="1" applyFill="1" applyBorder="1" applyAlignment="1">
      <alignment wrapText="1"/>
    </xf>
    <xf numFmtId="3" fontId="14" fillId="0" borderId="0" xfId="2" applyNumberFormat="1" applyFont="1" applyFill="1" applyBorder="1"/>
    <xf numFmtId="164" fontId="24" fillId="0" borderId="8" xfId="2" applyNumberFormat="1" applyFont="1" applyFill="1" applyBorder="1"/>
    <xf numFmtId="3" fontId="14" fillId="0" borderId="8" xfId="1" applyNumberFormat="1" applyFont="1" applyFill="1" applyBorder="1" applyAlignment="1">
      <alignment horizontal="right"/>
    </xf>
    <xf numFmtId="164" fontId="39" fillId="0" borderId="0" xfId="2" applyNumberFormat="1" applyFont="1" applyFill="1" applyBorder="1"/>
    <xf numFmtId="164" fontId="14" fillId="0" borderId="0" xfId="2" applyNumberFormat="1" applyFont="1" applyFill="1" applyBorder="1"/>
    <xf numFmtId="0" fontId="14" fillId="0" borderId="8" xfId="0" applyFont="1" applyFill="1" applyBorder="1" applyAlignment="1">
      <alignment horizontal="left" wrapText="1" indent="2"/>
    </xf>
    <xf numFmtId="0" fontId="39" fillId="0" borderId="9" xfId="2" applyFont="1" applyFill="1" applyBorder="1" applyAlignment="1">
      <alignment horizontal="left" wrapText="1" indent="2"/>
    </xf>
    <xf numFmtId="168" fontId="21" fillId="0" borderId="8" xfId="2" applyNumberFormat="1" applyFont="1" applyFill="1" applyBorder="1"/>
    <xf numFmtId="3" fontId="17" fillId="0" borderId="8" xfId="1" applyNumberFormat="1" applyFont="1" applyFill="1" applyBorder="1" applyAlignment="1">
      <alignment horizontal="right"/>
    </xf>
    <xf numFmtId="0" fontId="15" fillId="0" borderId="4" xfId="2" applyFont="1" applyFill="1" applyBorder="1" applyAlignment="1">
      <alignment horizontal="left"/>
    </xf>
    <xf numFmtId="164" fontId="21" fillId="0" borderId="4" xfId="2" applyNumberFormat="1" applyFont="1" applyFill="1" applyBorder="1"/>
    <xf numFmtId="3" fontId="21" fillId="0" borderId="4" xfId="2" applyNumberFormat="1" applyFont="1" applyFill="1" applyBorder="1" applyAlignment="1">
      <alignment horizontal="right"/>
    </xf>
    <xf numFmtId="3" fontId="15" fillId="0" borderId="3" xfId="1" applyNumberFormat="1" applyFont="1" applyFill="1" applyBorder="1" applyAlignment="1">
      <alignment horizontal="right"/>
    </xf>
    <xf numFmtId="0" fontId="15" fillId="0" borderId="40" xfId="2" applyFont="1" applyFill="1" applyBorder="1" applyAlignment="1">
      <alignment horizontal="left"/>
    </xf>
    <xf numFmtId="164" fontId="15" fillId="0" borderId="34" xfId="2" applyNumberFormat="1" applyFont="1" applyFill="1" applyBorder="1"/>
    <xf numFmtId="3" fontId="15" fillId="0" borderId="34" xfId="1" applyNumberFormat="1" applyFont="1" applyFill="1" applyBorder="1" applyAlignment="1">
      <alignment horizontal="right"/>
    </xf>
    <xf numFmtId="168" fontId="15" fillId="0" borderId="34" xfId="1" applyNumberFormat="1" applyFont="1" applyFill="1" applyBorder="1"/>
    <xf numFmtId="0" fontId="15" fillId="0" borderId="1" xfId="2" applyFont="1" applyFill="1" applyBorder="1" applyAlignment="1">
      <alignment horizontal="left"/>
    </xf>
    <xf numFmtId="164" fontId="8" fillId="0" borderId="9" xfId="2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15" fillId="0" borderId="4" xfId="1" applyNumberFormat="1" applyFont="1" applyFill="1" applyBorder="1" applyAlignment="1">
      <alignment horizontal="right"/>
    </xf>
    <xf numFmtId="0" fontId="15" fillId="0" borderId="13" xfId="2" applyFont="1" applyFill="1" applyBorder="1" applyAlignment="1">
      <alignment horizontal="left" wrapText="1"/>
    </xf>
    <xf numFmtId="164" fontId="15" fillId="0" borderId="13" xfId="2" applyNumberFormat="1" applyFont="1" applyFill="1" applyBorder="1"/>
    <xf numFmtId="3" fontId="14" fillId="0" borderId="13" xfId="1" applyNumberFormat="1" applyFont="1" applyFill="1" applyBorder="1" applyAlignment="1">
      <alignment horizontal="right"/>
    </xf>
    <xf numFmtId="0" fontId="15" fillId="0" borderId="5" xfId="2" applyFont="1" applyFill="1" applyBorder="1"/>
    <xf numFmtId="173" fontId="21" fillId="0" borderId="8" xfId="1" applyNumberFormat="1" applyFont="1" applyFill="1" applyBorder="1" applyAlignment="1">
      <alignment horizontal="center"/>
    </xf>
    <xf numFmtId="0" fontId="15" fillId="0" borderId="8" xfId="2" applyFont="1" applyFill="1" applyBorder="1" applyAlignment="1">
      <alignment horizontal="left" wrapText="1" indent="1"/>
    </xf>
    <xf numFmtId="3" fontId="10" fillId="0" borderId="13" xfId="1" applyNumberFormat="1" applyFont="1" applyFill="1" applyBorder="1" applyAlignment="1">
      <alignment horizontal="right"/>
    </xf>
    <xf numFmtId="0" fontId="39" fillId="0" borderId="8" xfId="2" applyFont="1" applyFill="1" applyBorder="1" applyAlignment="1">
      <alignment horizontal="left" wrapText="1" indent="2"/>
    </xf>
    <xf numFmtId="3" fontId="14" fillId="0" borderId="13" xfId="1" applyNumberFormat="1" applyFont="1" applyFill="1" applyBorder="1" applyAlignment="1">
      <alignment horizontal="center"/>
    </xf>
    <xf numFmtId="167" fontId="21" fillId="0" borderId="8" xfId="2" applyNumberFormat="1" applyFont="1" applyFill="1" applyBorder="1" applyAlignment="1">
      <alignment horizontal="center"/>
    </xf>
    <xf numFmtId="3" fontId="17" fillId="0" borderId="8" xfId="1" applyNumberFormat="1" applyFont="1" applyFill="1" applyBorder="1"/>
    <xf numFmtId="168" fontId="17" fillId="0" borderId="8" xfId="1" applyNumberFormat="1" applyFont="1" applyFill="1" applyBorder="1"/>
    <xf numFmtId="3" fontId="6" fillId="0" borderId="8" xfId="1" applyNumberFormat="1" applyFont="1" applyFill="1" applyBorder="1" applyAlignment="1">
      <alignment horizontal="center"/>
    </xf>
    <xf numFmtId="3" fontId="6" fillId="0" borderId="13" xfId="1" applyNumberFormat="1" applyFont="1" applyFill="1" applyBorder="1" applyAlignment="1">
      <alignment horizontal="center"/>
    </xf>
    <xf numFmtId="3" fontId="17" fillId="0" borderId="8" xfId="1" applyNumberFormat="1" applyFont="1" applyFill="1" applyBorder="1" applyAlignment="1">
      <alignment horizontal="center"/>
    </xf>
    <xf numFmtId="164" fontId="21" fillId="0" borderId="5" xfId="2" applyNumberFormat="1" applyFont="1" applyFill="1" applyBorder="1"/>
    <xf numFmtId="3" fontId="17" fillId="0" borderId="5" xfId="1" applyNumberFormat="1" applyFont="1" applyFill="1" applyBorder="1" applyAlignment="1">
      <alignment horizontal="center"/>
    </xf>
    <xf numFmtId="168" fontId="17" fillId="0" borderId="5" xfId="1" applyNumberFormat="1" applyFont="1" applyFill="1" applyBorder="1" applyAlignment="1">
      <alignment horizontal="center"/>
    </xf>
    <xf numFmtId="164" fontId="15" fillId="0" borderId="21" xfId="2" applyNumberFormat="1" applyFont="1" applyFill="1" applyBorder="1"/>
    <xf numFmtId="0" fontId="37" fillId="0" borderId="8" xfId="2" applyFont="1" applyFill="1" applyBorder="1" applyAlignment="1">
      <alignment horizontal="left" indent="1"/>
    </xf>
    <xf numFmtId="0" fontId="15" fillId="0" borderId="9" xfId="2" applyFont="1" applyFill="1" applyBorder="1" applyAlignment="1">
      <alignment horizontal="left" wrapText="1" indent="1"/>
    </xf>
    <xf numFmtId="49" fontId="15" fillId="0" borderId="0" xfId="2" applyNumberFormat="1" applyFont="1" applyFill="1" applyBorder="1"/>
    <xf numFmtId="49" fontId="15" fillId="0" borderId="0" xfId="2" applyNumberFormat="1" applyFont="1" applyFill="1" applyBorder="1" applyAlignment="1">
      <alignment horizontal="center"/>
    </xf>
    <xf numFmtId="3" fontId="10" fillId="0" borderId="8" xfId="1" applyNumberFormat="1" applyFont="1" applyFill="1" applyBorder="1"/>
    <xf numFmtId="3" fontId="6" fillId="0" borderId="8" xfId="1" applyNumberFormat="1" applyFont="1" applyFill="1" applyBorder="1"/>
    <xf numFmtId="3" fontId="6" fillId="0" borderId="5" xfId="1" applyNumberFormat="1" applyFont="1" applyFill="1" applyBorder="1"/>
    <xf numFmtId="0" fontId="19" fillId="0" borderId="2" xfId="2" applyFont="1" applyFill="1" applyBorder="1" applyAlignment="1">
      <alignment vertical="justify"/>
    </xf>
    <xf numFmtId="0" fontId="0" fillId="0" borderId="3" xfId="0" applyFill="1" applyBorder="1" applyAlignment="1">
      <alignment vertical="justify"/>
    </xf>
    <xf numFmtId="3" fontId="19" fillId="0" borderId="3" xfId="2" applyNumberFormat="1" applyFont="1" applyFill="1" applyBorder="1" applyAlignment="1">
      <alignment horizontal="left" vertical="justify"/>
    </xf>
    <xf numFmtId="0" fontId="19" fillId="0" borderId="3" xfId="2" applyFont="1" applyFill="1" applyBorder="1" applyAlignment="1">
      <alignment horizontal="left" vertical="justify"/>
    </xf>
    <xf numFmtId="0" fontId="19" fillId="0" borderId="16" xfId="2" applyFont="1" applyFill="1" applyBorder="1" applyAlignment="1">
      <alignment horizontal="left" vertical="justify"/>
    </xf>
    <xf numFmtId="0" fontId="15" fillId="0" borderId="0" xfId="2" applyFont="1" applyFill="1" applyBorder="1" applyAlignment="1"/>
    <xf numFmtId="0" fontId="16" fillId="0" borderId="13" xfId="2" applyFont="1" applyFill="1" applyBorder="1" applyAlignment="1">
      <alignment horizontal="left" indent="1"/>
    </xf>
    <xf numFmtId="167" fontId="17" fillId="0" borderId="8" xfId="1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left" vertical="top" wrapText="1" indent="2"/>
    </xf>
    <xf numFmtId="3" fontId="6" fillId="0" borderId="13" xfId="0" applyNumberFormat="1" applyFont="1" applyFill="1" applyBorder="1" applyAlignment="1">
      <alignment horizontal="left" vertical="top" wrapText="1" indent="2"/>
    </xf>
    <xf numFmtId="166" fontId="24" fillId="0" borderId="8" xfId="2" applyNumberFormat="1" applyFont="1" applyFill="1" applyBorder="1" applyAlignment="1">
      <alignment horizontal="center"/>
    </xf>
    <xf numFmtId="168" fontId="15" fillId="0" borderId="5" xfId="1" applyNumberFormat="1" applyFont="1" applyFill="1" applyBorder="1" applyAlignment="1">
      <alignment horizontal="center"/>
    </xf>
    <xf numFmtId="164" fontId="17" fillId="0" borderId="4" xfId="2" applyNumberFormat="1" applyFont="1" applyFill="1" applyBorder="1"/>
    <xf numFmtId="3" fontId="14" fillId="0" borderId="4" xfId="1" applyNumberFormat="1" applyFont="1" applyFill="1" applyBorder="1" applyAlignment="1">
      <alignment horizontal="center"/>
    </xf>
    <xf numFmtId="168" fontId="14" fillId="0" borderId="4" xfId="1" applyNumberFormat="1" applyFont="1" applyFill="1" applyBorder="1" applyAlignment="1">
      <alignment horizontal="center"/>
    </xf>
    <xf numFmtId="3" fontId="14" fillId="0" borderId="8" xfId="1" applyNumberFormat="1" applyFont="1" applyFill="1" applyBorder="1"/>
    <xf numFmtId="0" fontId="17" fillId="0" borderId="8" xfId="2" applyFont="1" applyFill="1" applyBorder="1" applyAlignment="1">
      <alignment horizontal="left" wrapText="1" indent="1" shrinkToFit="1"/>
    </xf>
    <xf numFmtId="167" fontId="17" fillId="0" borderId="8" xfId="2" applyNumberFormat="1" applyFont="1" applyFill="1" applyBorder="1" applyAlignment="1">
      <alignment horizontal="center"/>
    </xf>
    <xf numFmtId="3" fontId="14" fillId="0" borderId="5" xfId="1" applyNumberFormat="1" applyFont="1" applyFill="1" applyBorder="1"/>
    <xf numFmtId="168" fontId="14" fillId="0" borderId="5" xfId="1" applyNumberFormat="1" applyFont="1" applyFill="1" applyBorder="1"/>
    <xf numFmtId="0" fontId="15" fillId="0" borderId="13" xfId="2" applyFont="1" applyFill="1" applyBorder="1" applyAlignment="1">
      <alignment horizontal="left"/>
    </xf>
    <xf numFmtId="3" fontId="14" fillId="0" borderId="13" xfId="1" applyNumberFormat="1" applyFont="1" applyFill="1" applyBorder="1"/>
    <xf numFmtId="168" fontId="14" fillId="0" borderId="13" xfId="1" applyNumberFormat="1" applyFont="1" applyFill="1" applyBorder="1"/>
    <xf numFmtId="0" fontId="21" fillId="0" borderId="8" xfId="2" applyFont="1" applyFill="1" applyBorder="1" applyAlignment="1">
      <alignment horizontal="left" indent="1"/>
    </xf>
    <xf numFmtId="3" fontId="17" fillId="0" borderId="8" xfId="2" applyNumberFormat="1" applyFont="1" applyFill="1" applyBorder="1"/>
    <xf numFmtId="169" fontId="17" fillId="0" borderId="8" xfId="2" applyNumberFormat="1" applyFont="1" applyFill="1" applyBorder="1"/>
    <xf numFmtId="0" fontId="15" fillId="0" borderId="8" xfId="0" applyFont="1" applyFill="1" applyBorder="1" applyAlignment="1">
      <alignment horizontal="left" indent="1"/>
    </xf>
    <xf numFmtId="3" fontId="23" fillId="0" borderId="8" xfId="1" applyNumberFormat="1" applyFont="1" applyFill="1" applyBorder="1"/>
    <xf numFmtId="164" fontId="14" fillId="0" borderId="8" xfId="2" applyNumberFormat="1" applyFont="1" applyFill="1" applyBorder="1" applyAlignment="1">
      <alignment vertical="top"/>
    </xf>
    <xf numFmtId="3" fontId="14" fillId="0" borderId="8" xfId="1" applyNumberFormat="1" applyFont="1" applyFill="1" applyBorder="1" applyAlignment="1"/>
    <xf numFmtId="168" fontId="14" fillId="0" borderId="8" xfId="1" applyNumberFormat="1" applyFont="1" applyFill="1" applyBorder="1" applyAlignment="1">
      <alignment vertical="top"/>
    </xf>
    <xf numFmtId="0" fontId="14" fillId="0" borderId="0" xfId="2" applyFont="1" applyFill="1" applyAlignment="1">
      <alignment vertical="top"/>
    </xf>
    <xf numFmtId="0" fontId="14" fillId="0" borderId="9" xfId="0" applyFont="1" applyFill="1" applyBorder="1" applyAlignment="1">
      <alignment horizontal="left" vertical="top" wrapText="1" indent="2"/>
    </xf>
    <xf numFmtId="164" fontId="14" fillId="0" borderId="5" xfId="2" applyNumberFormat="1" applyFont="1" applyFill="1" applyBorder="1" applyAlignment="1">
      <alignment vertical="top"/>
    </xf>
    <xf numFmtId="3" fontId="14" fillId="0" borderId="5" xfId="1" applyNumberFormat="1" applyFont="1" applyFill="1" applyBorder="1" applyAlignment="1"/>
    <xf numFmtId="168" fontId="14" fillId="0" borderId="5" xfId="1" applyNumberFormat="1" applyFont="1" applyFill="1" applyBorder="1" applyAlignment="1">
      <alignment vertical="top"/>
    </xf>
    <xf numFmtId="168" fontId="14" fillId="0" borderId="9" xfId="1" applyNumberFormat="1" applyFont="1" applyFill="1" applyBorder="1" applyAlignment="1">
      <alignment vertical="top"/>
    </xf>
    <xf numFmtId="0" fontId="14" fillId="0" borderId="5" xfId="0" applyFont="1" applyFill="1" applyBorder="1" applyAlignment="1">
      <alignment horizontal="left" wrapText="1" indent="2"/>
    </xf>
    <xf numFmtId="3" fontId="14" fillId="0" borderId="15" xfId="1" applyNumberFormat="1" applyFont="1" applyFill="1" applyBorder="1" applyAlignment="1"/>
    <xf numFmtId="168" fontId="14" fillId="0" borderId="15" xfId="1" applyNumberFormat="1" applyFont="1" applyFill="1" applyBorder="1" applyAlignment="1">
      <alignment vertical="top"/>
    </xf>
    <xf numFmtId="3" fontId="15" fillId="0" borderId="4" xfId="2" applyNumberFormat="1" applyFont="1" applyFill="1" applyBorder="1"/>
    <xf numFmtId="0" fontId="14" fillId="0" borderId="0" xfId="2" applyFont="1" applyFill="1" applyAlignment="1">
      <alignment wrapText="1"/>
    </xf>
    <xf numFmtId="0" fontId="14" fillId="0" borderId="33" xfId="2" applyFont="1" applyFill="1" applyBorder="1"/>
    <xf numFmtId="166" fontId="14" fillId="0" borderId="13" xfId="6" applyNumberFormat="1" applyFont="1" applyFill="1" applyBorder="1"/>
    <xf numFmtId="164" fontId="15" fillId="0" borderId="9" xfId="6" applyNumberFormat="1" applyFont="1" applyFill="1" applyBorder="1"/>
    <xf numFmtId="166" fontId="25" fillId="0" borderId="8" xfId="6" applyNumberFormat="1" applyFont="1" applyFill="1" applyBorder="1"/>
    <xf numFmtId="164" fontId="15" fillId="0" borderId="18" xfId="6" applyNumberFormat="1" applyFont="1" applyFill="1" applyBorder="1" applyAlignment="1">
      <alignment horizontal="center"/>
    </xf>
    <xf numFmtId="164" fontId="15" fillId="0" borderId="14" xfId="6" applyNumberFormat="1" applyFont="1" applyFill="1" applyBorder="1" applyAlignment="1">
      <alignment horizontal="center"/>
    </xf>
    <xf numFmtId="166" fontId="15" fillId="0" borderId="0" xfId="2" applyNumberFormat="1" applyFont="1" applyFill="1" applyBorder="1"/>
    <xf numFmtId="0" fontId="15" fillId="0" borderId="17" xfId="2" applyFont="1" applyFill="1" applyBorder="1"/>
    <xf numFmtId="164" fontId="14" fillId="0" borderId="5" xfId="6" applyNumberFormat="1" applyFont="1" applyFill="1" applyBorder="1" applyAlignment="1">
      <alignment horizontal="center"/>
    </xf>
    <xf numFmtId="164" fontId="14" fillId="0" borderId="8" xfId="6" applyNumberFormat="1" applyFont="1" applyFill="1" applyBorder="1" applyAlignment="1">
      <alignment horizontal="center"/>
    </xf>
    <xf numFmtId="164" fontId="6" fillId="0" borderId="13" xfId="1" applyNumberFormat="1" applyFont="1" applyFill="1" applyBorder="1" applyAlignment="1">
      <alignment horizontal="center"/>
    </xf>
    <xf numFmtId="164" fontId="15" fillId="0" borderId="0" xfId="2" applyNumberFormat="1" applyFont="1" applyFill="1"/>
    <xf numFmtId="164" fontId="15" fillId="0" borderId="8" xfId="2" applyNumberFormat="1" applyFont="1" applyFill="1" applyBorder="1" applyAlignment="1">
      <alignment horizontal="right"/>
    </xf>
    <xf numFmtId="164" fontId="25" fillId="0" borderId="8" xfId="6" applyNumberFormat="1" applyFont="1" applyFill="1" applyBorder="1"/>
    <xf numFmtId="164" fontId="14" fillId="0" borderId="5" xfId="6" applyNumberFormat="1" applyFont="1" applyFill="1" applyBorder="1"/>
    <xf numFmtId="164" fontId="10" fillId="0" borderId="5" xfId="1" applyNumberFormat="1" applyFont="1" applyFill="1" applyBorder="1"/>
    <xf numFmtId="0" fontId="15" fillId="0" borderId="11" xfId="2" applyFont="1" applyFill="1" applyBorder="1" applyAlignment="1">
      <alignment horizontal="left"/>
    </xf>
    <xf numFmtId="164" fontId="15" fillId="0" borderId="11" xfId="6" applyNumberFormat="1" applyFont="1" applyFill="1" applyBorder="1" applyAlignment="1">
      <alignment horizontal="center"/>
    </xf>
    <xf numFmtId="172" fontId="14" fillId="0" borderId="5" xfId="6" applyNumberFormat="1" applyFont="1" applyFill="1" applyBorder="1"/>
    <xf numFmtId="0" fontId="19" fillId="0" borderId="8" xfId="2" applyFont="1" applyFill="1" applyBorder="1"/>
    <xf numFmtId="164" fontId="21" fillId="0" borderId="8" xfId="6" applyNumberFormat="1" applyFont="1" applyFill="1" applyBorder="1"/>
    <xf numFmtId="166" fontId="21" fillId="0" borderId="8" xfId="6" applyNumberFormat="1" applyFont="1" applyFill="1" applyBorder="1" applyAlignment="1">
      <alignment horizontal="center"/>
    </xf>
    <xf numFmtId="166" fontId="21" fillId="0" borderId="13" xfId="6" applyNumberFormat="1" applyFont="1" applyFill="1" applyBorder="1" applyAlignment="1">
      <alignment horizontal="center"/>
    </xf>
    <xf numFmtId="164" fontId="24" fillId="0" borderId="8" xfId="6" applyNumberFormat="1" applyFont="1" applyFill="1" applyBorder="1" applyAlignment="1">
      <alignment horizontal="center"/>
    </xf>
    <xf numFmtId="164" fontId="24" fillId="0" borderId="13" xfId="6" applyNumberFormat="1" applyFont="1" applyFill="1" applyBorder="1" applyAlignment="1">
      <alignment horizontal="center"/>
    </xf>
    <xf numFmtId="164" fontId="14" fillId="0" borderId="9" xfId="6" applyNumberFormat="1" applyFont="1" applyFill="1" applyBorder="1"/>
    <xf numFmtId="167" fontId="18" fillId="0" borderId="13" xfId="1" applyNumberFormat="1" applyFont="1" applyFill="1" applyBorder="1"/>
    <xf numFmtId="166" fontId="14" fillId="0" borderId="8" xfId="6" applyNumberFormat="1" applyFont="1" applyFill="1" applyBorder="1" applyAlignment="1">
      <alignment horizontal="center"/>
    </xf>
    <xf numFmtId="166" fontId="14" fillId="0" borderId="8" xfId="2" applyNumberFormat="1" applyFont="1" applyFill="1" applyBorder="1"/>
    <xf numFmtId="0" fontId="38" fillId="0" borderId="8" xfId="0" applyFont="1" applyFill="1" applyBorder="1" applyAlignment="1">
      <alignment horizontal="left" indent="2"/>
    </xf>
    <xf numFmtId="0" fontId="39" fillId="0" borderId="8" xfId="2" applyFont="1" applyFill="1" applyBorder="1" applyAlignment="1">
      <alignment horizontal="left" indent="2"/>
    </xf>
    <xf numFmtId="166" fontId="14" fillId="0" borderId="13" xfId="2" applyNumberFormat="1" applyFont="1" applyFill="1" applyBorder="1"/>
    <xf numFmtId="0" fontId="14" fillId="0" borderId="9" xfId="0" applyFont="1" applyFill="1" applyBorder="1" applyAlignment="1">
      <alignment horizontal="left" wrapText="1"/>
    </xf>
    <xf numFmtId="0" fontId="15" fillId="0" borderId="11" xfId="2" applyFont="1" applyFill="1" applyBorder="1"/>
    <xf numFmtId="172" fontId="15" fillId="0" borderId="5" xfId="6" applyNumberFormat="1" applyFont="1" applyFill="1" applyBorder="1" applyAlignment="1">
      <alignment horizontal="left"/>
    </xf>
    <xf numFmtId="4" fontId="15" fillId="0" borderId="0" xfId="2" applyNumberFormat="1" applyFont="1" applyFill="1"/>
    <xf numFmtId="0" fontId="14" fillId="0" borderId="8" xfId="2" applyFont="1" applyFill="1" applyBorder="1" applyAlignment="1">
      <alignment horizontal="left" wrapText="1" indent="1"/>
    </xf>
    <xf numFmtId="164" fontId="15" fillId="0" borderId="11" xfId="2" applyNumberFormat="1" applyFont="1" applyFill="1" applyBorder="1"/>
    <xf numFmtId="166" fontId="25" fillId="0" borderId="13" xfId="6" applyNumberFormat="1" applyFont="1" applyFill="1" applyBorder="1"/>
    <xf numFmtId="0" fontId="25" fillId="0" borderId="9" xfId="2" applyFont="1" applyFill="1" applyBorder="1" applyAlignment="1">
      <alignment horizontal="left" indent="2"/>
    </xf>
    <xf numFmtId="0" fontId="15" fillId="0" borderId="14" xfId="2" applyFont="1" applyFill="1" applyBorder="1" applyAlignment="1">
      <alignment horizontal="left"/>
    </xf>
    <xf numFmtId="164" fontId="15" fillId="0" borderId="21" xfId="6" applyNumberFormat="1" applyFont="1" applyFill="1" applyBorder="1"/>
    <xf numFmtId="0" fontId="14" fillId="0" borderId="8" xfId="0" applyFont="1" applyFill="1" applyBorder="1" applyAlignment="1">
      <alignment horizontal="left" vertical="justify" indent="2"/>
    </xf>
    <xf numFmtId="165" fontId="8" fillId="0" borderId="0" xfId="1" applyFont="1" applyFill="1"/>
    <xf numFmtId="165" fontId="15" fillId="0" borderId="0" xfId="1" applyFont="1" applyFill="1"/>
    <xf numFmtId="0" fontId="15" fillId="0" borderId="18" xfId="2" applyFont="1" applyFill="1" applyBorder="1"/>
    <xf numFmtId="164" fontId="15" fillId="0" borderId="18" xfId="6" applyNumberFormat="1" applyFont="1" applyFill="1" applyBorder="1"/>
    <xf numFmtId="164" fontId="41" fillId="0" borderId="8" xfId="1" applyNumberFormat="1" applyFont="1" applyFill="1" applyBorder="1"/>
    <xf numFmtId="0" fontId="41" fillId="0" borderId="8" xfId="0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vertical="justify" wrapText="1" indent="2"/>
    </xf>
    <xf numFmtId="0" fontId="14" fillId="0" borderId="10" xfId="0" applyFont="1" applyFill="1" applyBorder="1" applyAlignment="1">
      <alignment horizontal="left" wrapText="1" indent="2"/>
    </xf>
    <xf numFmtId="164" fontId="6" fillId="0" borderId="10" xfId="2" applyNumberFormat="1" applyFont="1" applyFill="1" applyBorder="1" applyAlignment="1">
      <alignment horizontal="right"/>
    </xf>
    <xf numFmtId="168" fontId="6" fillId="0" borderId="10" xfId="1" applyNumberFormat="1" applyFont="1" applyFill="1" applyBorder="1"/>
    <xf numFmtId="164" fontId="15" fillId="0" borderId="5" xfId="6" applyNumberFormat="1" applyFont="1" applyFill="1" applyBorder="1"/>
    <xf numFmtId="164" fontId="14" fillId="0" borderId="8" xfId="2" applyNumberFormat="1" applyFont="1" applyFill="1" applyBorder="1" applyAlignment="1">
      <alignment horizontal="right"/>
    </xf>
    <xf numFmtId="164" fontId="14" fillId="0" borderId="9" xfId="2" applyNumberFormat="1" applyFont="1" applyFill="1" applyBorder="1" applyAlignment="1">
      <alignment horizontal="right"/>
    </xf>
    <xf numFmtId="164" fontId="15" fillId="0" borderId="1" xfId="6" applyNumberFormat="1" applyFont="1" applyFill="1" applyBorder="1"/>
    <xf numFmtId="0" fontId="14" fillId="0" borderId="17" xfId="2" applyFont="1" applyFill="1" applyBorder="1"/>
    <xf numFmtId="0" fontId="19" fillId="0" borderId="8" xfId="2" applyFont="1" applyFill="1" applyBorder="1" applyAlignment="1">
      <alignment horizontal="left" indent="1"/>
    </xf>
    <xf numFmtId="164" fontId="15" fillId="0" borderId="11" xfId="6" applyNumberFormat="1" applyFont="1" applyFill="1" applyBorder="1"/>
    <xf numFmtId="171" fontId="18" fillId="0" borderId="8" xfId="1" applyNumberFormat="1" applyFont="1" applyFill="1" applyBorder="1"/>
    <xf numFmtId="168" fontId="18" fillId="0" borderId="8" xfId="2" applyNumberFormat="1" applyFont="1" applyFill="1" applyBorder="1" applyAlignment="1">
      <alignment horizontal="center"/>
    </xf>
    <xf numFmtId="168" fontId="18" fillId="0" borderId="13" xfId="2" applyNumberFormat="1" applyFont="1" applyFill="1" applyBorder="1" applyAlignment="1">
      <alignment horizontal="center"/>
    </xf>
    <xf numFmtId="0" fontId="18" fillId="0" borderId="13" xfId="2" applyFont="1" applyFill="1" applyBorder="1" applyAlignment="1">
      <alignment horizontal="center"/>
    </xf>
    <xf numFmtId="168" fontId="6" fillId="0" borderId="13" xfId="2" applyNumberFormat="1" applyFont="1" applyFill="1" applyBorder="1" applyAlignment="1">
      <alignment horizontal="center"/>
    </xf>
    <xf numFmtId="0" fontId="15" fillId="0" borderId="14" xfId="2" applyFont="1" applyFill="1" applyBorder="1"/>
    <xf numFmtId="164" fontId="15" fillId="0" borderId="14" xfId="6" applyNumberFormat="1" applyFont="1" applyFill="1" applyBorder="1"/>
    <xf numFmtId="166" fontId="15" fillId="0" borderId="8" xfId="6" applyNumberFormat="1" applyFont="1" applyFill="1" applyBorder="1"/>
    <xf numFmtId="164" fontId="6" fillId="0" borderId="5" xfId="1" applyNumberFormat="1" applyFont="1" applyFill="1" applyBorder="1"/>
    <xf numFmtId="164" fontId="17" fillId="0" borderId="8" xfId="6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right"/>
    </xf>
    <xf numFmtId="164" fontId="8" fillId="0" borderId="0" xfId="2" applyNumberFormat="1" applyFont="1" applyFill="1"/>
    <xf numFmtId="0" fontId="19" fillId="0" borderId="13" xfId="2" applyFont="1" applyFill="1" applyBorder="1" applyAlignment="1">
      <alignment wrapText="1"/>
    </xf>
    <xf numFmtId="0" fontId="8" fillId="0" borderId="13" xfId="2" applyFont="1" applyFill="1" applyBorder="1" applyAlignment="1">
      <alignment horizontal="left"/>
    </xf>
    <xf numFmtId="164" fontId="6" fillId="0" borderId="1" xfId="2" applyNumberFormat="1" applyFont="1" applyFill="1" applyBorder="1" applyAlignment="1">
      <alignment horizontal="center"/>
    </xf>
    <xf numFmtId="164" fontId="6" fillId="0" borderId="5" xfId="2" applyNumberFormat="1" applyFont="1" applyFill="1" applyBorder="1" applyAlignment="1">
      <alignment horizontal="center"/>
    </xf>
    <xf numFmtId="0" fontId="19" fillId="0" borderId="7" xfId="2" applyFont="1" applyFill="1" applyBorder="1"/>
    <xf numFmtId="164" fontId="15" fillId="0" borderId="7" xfId="2" applyNumberFormat="1" applyFont="1" applyFill="1" applyBorder="1"/>
    <xf numFmtId="0" fontId="19" fillId="0" borderId="5" xfId="2" applyFont="1" applyFill="1" applyBorder="1"/>
    <xf numFmtId="172" fontId="15" fillId="0" borderId="14" xfId="6" applyNumberFormat="1" applyFont="1" applyFill="1" applyBorder="1"/>
    <xf numFmtId="0" fontId="15" fillId="0" borderId="1" xfId="2" applyFont="1" applyFill="1" applyBorder="1"/>
    <xf numFmtId="0" fontId="6" fillId="0" borderId="5" xfId="2" applyFont="1" applyFill="1" applyBorder="1" applyAlignment="1">
      <alignment horizontal="left" wrapText="1" indent="1"/>
    </xf>
    <xf numFmtId="164" fontId="10" fillId="0" borderId="8" xfId="8" applyNumberFormat="1" applyFont="1" applyFill="1" applyBorder="1"/>
    <xf numFmtId="0" fontId="23" fillId="0" borderId="8" xfId="2" applyFont="1" applyFill="1" applyBorder="1" applyAlignment="1">
      <alignment horizontal="left" vertical="justify" indent="2"/>
    </xf>
    <xf numFmtId="164" fontId="8" fillId="0" borderId="8" xfId="2" applyNumberFormat="1" applyFont="1" applyFill="1" applyBorder="1" applyAlignment="1">
      <alignment horizontal="center" vertical="center"/>
    </xf>
    <xf numFmtId="3" fontId="8" fillId="0" borderId="26" xfId="2" applyNumberFormat="1" applyFont="1" applyFill="1" applyBorder="1" applyAlignment="1">
      <alignment horizontal="center"/>
    </xf>
    <xf numFmtId="3" fontId="6" fillId="0" borderId="26" xfId="2" applyNumberFormat="1" applyFont="1" applyFill="1" applyBorder="1" applyAlignment="1">
      <alignment horizontal="center"/>
    </xf>
    <xf numFmtId="0" fontId="14" fillId="0" borderId="36" xfId="2" applyFont="1" applyFill="1" applyBorder="1" applyAlignment="1">
      <alignment wrapText="1"/>
    </xf>
    <xf numFmtId="0" fontId="14" fillId="0" borderId="38" xfId="2" applyFont="1" applyFill="1" applyBorder="1" applyAlignment="1">
      <alignment wrapText="1"/>
    </xf>
    <xf numFmtId="164" fontId="13" fillId="0" borderId="9" xfId="2" applyNumberFormat="1" applyFont="1" applyFill="1" applyBorder="1" applyAlignment="1">
      <alignment horizontal="center"/>
    </xf>
    <xf numFmtId="0" fontId="13" fillId="0" borderId="9" xfId="2" applyFont="1" applyFill="1" applyBorder="1"/>
    <xf numFmtId="168" fontId="12" fillId="0" borderId="9" xfId="1" applyNumberFormat="1" applyFont="1" applyFill="1" applyBorder="1" applyAlignment="1">
      <alignment horizontal="center"/>
    </xf>
    <xf numFmtId="168" fontId="6" fillId="0" borderId="15" xfId="1" applyNumberFormat="1" applyFont="1" applyFill="1" applyBorder="1"/>
    <xf numFmtId="168" fontId="8" fillId="0" borderId="5" xfId="1" applyNumberFormat="1" applyFont="1" applyFill="1" applyBorder="1" applyAlignment="1">
      <alignment horizontal="right"/>
    </xf>
    <xf numFmtId="168" fontId="8" fillId="0" borderId="14" xfId="1" applyNumberFormat="1" applyFont="1" applyFill="1" applyBorder="1" applyAlignment="1">
      <alignment horizontal="right"/>
    </xf>
    <xf numFmtId="177" fontId="8" fillId="0" borderId="8" xfId="1" applyNumberFormat="1" applyFont="1" applyFill="1" applyBorder="1"/>
    <xf numFmtId="0" fontId="15" fillId="0" borderId="5" xfId="2" applyFont="1" applyFill="1" applyBorder="1" applyAlignment="1">
      <alignment wrapText="1"/>
    </xf>
    <xf numFmtId="2" fontId="43" fillId="0" borderId="8" xfId="0" applyNumberFormat="1" applyFont="1" applyFill="1" applyBorder="1" applyAlignment="1">
      <alignment horizontal="left" wrapText="1" indent="2"/>
    </xf>
    <xf numFmtId="0" fontId="15" fillId="0" borderId="8" xfId="2" applyFont="1" applyFill="1" applyBorder="1"/>
    <xf numFmtId="0" fontId="15" fillId="0" borderId="8" xfId="2" applyFont="1" applyFill="1" applyBorder="1" applyAlignment="1">
      <alignment horizontal="left" wrapText="1"/>
    </xf>
    <xf numFmtId="0" fontId="15" fillId="0" borderId="1" xfId="2" applyFont="1" applyFill="1" applyBorder="1" applyAlignment="1">
      <alignment horizontal="left" wrapText="1"/>
    </xf>
    <xf numFmtId="167" fontId="25" fillId="0" borderId="8" xfId="1" applyNumberFormat="1" applyFont="1" applyFill="1" applyBorder="1" applyAlignment="1">
      <alignment horizontal="center"/>
    </xf>
    <xf numFmtId="0" fontId="19" fillId="0" borderId="8" xfId="2" applyFont="1" applyFill="1" applyBorder="1" applyAlignment="1">
      <alignment wrapText="1"/>
    </xf>
    <xf numFmtId="3" fontId="39" fillId="0" borderId="8" xfId="2" applyNumberFormat="1" applyFont="1" applyFill="1" applyBorder="1" applyAlignment="1">
      <alignment horizontal="right"/>
    </xf>
    <xf numFmtId="3" fontId="39" fillId="0" borderId="9" xfId="2" applyNumberFormat="1" applyFont="1" applyFill="1" applyBorder="1" applyAlignment="1">
      <alignment horizontal="right"/>
    </xf>
    <xf numFmtId="0" fontId="19" fillId="0" borderId="21" xfId="2" applyFont="1" applyFill="1" applyBorder="1" applyAlignment="1">
      <alignment wrapText="1"/>
    </xf>
    <xf numFmtId="0" fontId="19" fillId="0" borderId="5" xfId="2" applyFont="1" applyFill="1" applyBorder="1" applyAlignment="1">
      <alignment horizontal="left"/>
    </xf>
    <xf numFmtId="3" fontId="23" fillId="0" borderId="8" xfId="2" applyNumberFormat="1" applyFont="1" applyFill="1" applyBorder="1"/>
    <xf numFmtId="0" fontId="8" fillId="0" borderId="35" xfId="2" applyFont="1" applyFill="1" applyBorder="1" applyAlignment="1">
      <alignment wrapText="1"/>
    </xf>
    <xf numFmtId="169" fontId="15" fillId="0" borderId="8" xfId="2" applyNumberFormat="1" applyFont="1" applyFill="1" applyBorder="1"/>
    <xf numFmtId="169" fontId="25" fillId="0" borderId="8" xfId="2" applyNumberFormat="1" applyFont="1" applyFill="1" applyBorder="1"/>
    <xf numFmtId="168" fontId="6" fillId="0" borderId="8" xfId="5" applyNumberFormat="1" applyFont="1" applyFill="1" applyBorder="1" applyAlignment="1">
      <alignment horizontal="center"/>
    </xf>
    <xf numFmtId="0" fontId="8" fillId="0" borderId="21" xfId="2" applyFont="1" applyFill="1" applyBorder="1" applyAlignment="1">
      <alignment wrapText="1"/>
    </xf>
    <xf numFmtId="0" fontId="19" fillId="0" borderId="21" xfId="2" applyFont="1" applyFill="1" applyBorder="1"/>
    <xf numFmtId="0" fontId="8" fillId="0" borderId="8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horizontal="right" vertical="top" wrapText="1"/>
    </xf>
    <xf numFmtId="0" fontId="14" fillId="0" borderId="0" xfId="2" applyFont="1" applyFill="1" applyBorder="1" applyAlignment="1">
      <alignment horizontal="right" wrapText="1"/>
    </xf>
    <xf numFmtId="0" fontId="19" fillId="0" borderId="0" xfId="2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3" fontId="7" fillId="0" borderId="24" xfId="2" applyNumberFormat="1" applyFont="1" applyFill="1" applyBorder="1" applyAlignment="1">
      <alignment horizontal="center" vertical="center" wrapText="1"/>
    </xf>
    <xf numFmtId="3" fontId="7" fillId="0" borderId="23" xfId="2" applyNumberFormat="1" applyFont="1" applyFill="1" applyBorder="1" applyAlignment="1">
      <alignment horizontal="center" vertical="center" wrapText="1"/>
    </xf>
    <xf numFmtId="3" fontId="7" fillId="0" borderId="25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30" fillId="0" borderId="5" xfId="2" applyFont="1" applyFill="1" applyBorder="1" applyAlignment="1">
      <alignment horizontal="center" vertical="center" wrapText="1"/>
    </xf>
    <xf numFmtId="0" fontId="30" fillId="0" borderId="6" xfId="2" applyFont="1" applyFill="1" applyBorder="1" applyAlignment="1">
      <alignment horizontal="center" vertical="center" wrapText="1"/>
    </xf>
    <xf numFmtId="0" fontId="19" fillId="0" borderId="0" xfId="2" applyFont="1" applyFill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34" xfId="0" applyFill="1" applyBorder="1" applyAlignment="1">
      <alignment horizontal="center" vertical="justify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4" fillId="0" borderId="33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center" wrapText="1"/>
    </xf>
    <xf numFmtId="0" fontId="13" fillId="0" borderId="40" xfId="2" applyFont="1" applyFill="1" applyBorder="1" applyAlignment="1">
      <alignment horizontal="center" vertical="center" wrapText="1"/>
    </xf>
    <xf numFmtId="0" fontId="19" fillId="0" borderId="34" xfId="2" applyFont="1" applyFill="1" applyBorder="1" applyAlignment="1">
      <alignment horizontal="center" vertical="justify" wrapText="1"/>
    </xf>
    <xf numFmtId="0" fontId="19" fillId="0" borderId="32" xfId="2" applyFont="1" applyFill="1" applyBorder="1" applyAlignment="1">
      <alignment horizontal="left" vertical="top" wrapText="1"/>
    </xf>
    <xf numFmtId="0" fontId="19" fillId="0" borderId="31" xfId="2" applyFont="1" applyFill="1" applyBorder="1" applyAlignment="1">
      <alignment horizontal="left" vertical="top" wrapText="1"/>
    </xf>
    <xf numFmtId="0" fontId="19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34" xfId="0" applyFill="1" applyBorder="1" applyAlignment="1">
      <alignment vertical="center" wrapText="1"/>
    </xf>
  </cellXfs>
  <cellStyles count="44">
    <cellStyle name="Excel Built-in Normal" xfId="14"/>
    <cellStyle name="Обычный" xfId="0" builtinId="0"/>
    <cellStyle name="Обычный 2" xfId="4"/>
    <cellStyle name="Обычный 2 2" xfId="15"/>
    <cellStyle name="Обычный 2 3" xfId="16"/>
    <cellStyle name="Обычный 2_Fin край 2012" xfId="17"/>
    <cellStyle name="Обычный 3" xfId="18"/>
    <cellStyle name="Обычный 3 2" xfId="19"/>
    <cellStyle name="Обычный 3 2 2" xfId="20"/>
    <cellStyle name="Обычный 3 2 3" xfId="21"/>
    <cellStyle name="Обычный 3 3" xfId="22"/>
    <cellStyle name="Обычный 3 3 2" xfId="23"/>
    <cellStyle name="Обычный 3 4" xfId="24"/>
    <cellStyle name="Обычный 3 5" xfId="25"/>
    <cellStyle name="Обычный 3 6" xfId="26"/>
    <cellStyle name="Обычный 3 6 2" xfId="27"/>
    <cellStyle name="Обычный 3 7" xfId="28"/>
    <cellStyle name="Обычный 3 8" xfId="29"/>
    <cellStyle name="Обычный 4" xfId="30"/>
    <cellStyle name="Обычный 4 2" xfId="31"/>
    <cellStyle name="Обычный 5" xfId="32"/>
    <cellStyle name="Обычный 6" xfId="33"/>
    <cellStyle name="Обычный 7" xfId="34"/>
    <cellStyle name="Обычный Лена" xfId="11"/>
    <cellStyle name="Обычный_Таблицы Мун.заказ Стационар" xfId="2"/>
    <cellStyle name="Примечание 2" xfId="35"/>
    <cellStyle name="Процентный 2" xfId="1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[0]_Таблицы Мун.заказ Стационар 8" xfId="9"/>
    <cellStyle name="Финансовый 10" xfId="13"/>
    <cellStyle name="Финансовый 2" xfId="5"/>
    <cellStyle name="Финансовый 2 2" xfId="36"/>
    <cellStyle name="Финансовый 2 3" xfId="37"/>
    <cellStyle name="Финансовый 3" xfId="38"/>
    <cellStyle name="Финансовый 3 2" xfId="39"/>
    <cellStyle name="Финансовый 3 2 2" xfId="40"/>
    <cellStyle name="Финансовый 3 3" xfId="41"/>
    <cellStyle name="Финансовый 3 4" xfId="42"/>
    <cellStyle name="Финансовый 4" xfId="43"/>
    <cellStyle name="Финансовый_Таблицы Мун.заказ Стационар" xfId="7"/>
    <cellStyle name="Финансовый_Таблицы Мун.заказ Стационар 6" xfId="10"/>
  </cellStyles>
  <dxfs count="0"/>
  <tableStyles count="0" defaultTableStyle="TableStyleMedium9" defaultPivotStyle="PivotStyleLight16"/>
  <colors>
    <mruColors>
      <color rgb="FFFFCC00"/>
      <color rgb="FFFF66FF"/>
      <color rgb="FF00CC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255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255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204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204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255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255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204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204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346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346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346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346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204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204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255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255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346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346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565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204</xdr:row>
      <xdr:rowOff>188357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204</xdr:row>
      <xdr:rowOff>188357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204</xdr:row>
      <xdr:rowOff>188357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152400</xdr:rowOff>
    </xdr:from>
    <xdr:to>
      <xdr:col>0</xdr:col>
      <xdr:colOff>104775</xdr:colOff>
      <xdr:row>15</xdr:row>
      <xdr:rowOff>50707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7773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</xdr:row>
      <xdr:rowOff>0</xdr:rowOff>
    </xdr:from>
    <xdr:ext cx="85725" cy="510"/>
    <xdr:sp macro="" textlink="">
      <xdr:nvSpPr>
        <xdr:cNvPr id="41" name="Text Box 9"/>
        <xdr:cNvSpPr txBox="1">
          <a:spLocks noChangeArrowheads="1"/>
        </xdr:cNvSpPr>
      </xdr:nvSpPr>
      <xdr:spPr bwMode="auto">
        <a:xfrm>
          <a:off x="0" y="40767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85725" cy="510"/>
    <xdr:sp macro="" textlink="">
      <xdr:nvSpPr>
        <xdr:cNvPr id="42" name="Text Box 9"/>
        <xdr:cNvSpPr txBox="1">
          <a:spLocks noChangeArrowheads="1"/>
        </xdr:cNvSpPr>
      </xdr:nvSpPr>
      <xdr:spPr bwMode="auto">
        <a:xfrm>
          <a:off x="0" y="40767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104775</xdr:colOff>
      <xdr:row>14</xdr:row>
      <xdr:rowOff>171450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4076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98786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67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52425" y="16202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161304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6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136712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8781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153101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878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189097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8781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58781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122145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4505325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138412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45053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119764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4030325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40303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189097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3" name="TextBox 62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4" name="TextBox 63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5" name="TextBox 64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6" name="TextBox 65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7" name="TextBox 66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8" name="TextBox 67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69" name="TextBox 68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70" name="TextBox 69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1" name="TextBox 70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2" name="TextBox 71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3" name="TextBox 72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4" name="TextBox 73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5" name="TextBox 74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6" name="TextBox 75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150999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331946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167388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331946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49</xdr:row>
      <xdr:rowOff>12884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331946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71450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48</xdr:row>
      <xdr:rowOff>185737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3194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31946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1304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33194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0" y="3376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65"/>
  <sheetViews>
    <sheetView zoomScale="90" zoomScaleNormal="90" zoomScaleSheetLayoutView="75" workbookViewId="0">
      <pane xSplit="2" ySplit="8" topLeftCell="C9" activePane="bottomRight" state="frozen"/>
      <selection activeCell="B3" sqref="B3:G4"/>
      <selection pane="topRight" activeCell="B3" sqref="B3:G4"/>
      <selection pane="bottomLeft" activeCell="B3" sqref="B3:G4"/>
      <selection pane="bottomRight" activeCell="D9" sqref="D9"/>
    </sheetView>
  </sheetViews>
  <sheetFormatPr defaultColWidth="9.140625" defaultRowHeight="15" x14ac:dyDescent="0.25"/>
  <cols>
    <col min="1" max="1" width="3.5703125" style="6" hidden="1" customWidth="1"/>
    <col min="2" max="2" width="45" style="6" customWidth="1"/>
    <col min="3" max="3" width="12" style="6" customWidth="1"/>
    <col min="4" max="4" width="13.85546875" style="336" customWidth="1"/>
    <col min="5" max="5" width="10.7109375" style="6" customWidth="1"/>
    <col min="6" max="6" width="9.28515625" style="6" customWidth="1"/>
    <col min="7" max="7" width="15.28515625" style="6" customWidth="1"/>
    <col min="8" max="8" width="9.140625" style="6" customWidth="1"/>
    <col min="9" max="9" width="11.7109375" style="6" customWidth="1"/>
    <col min="10" max="10" width="9.140625" style="6"/>
    <col min="11" max="11" width="10.5703125" style="6" bestFit="1" customWidth="1"/>
    <col min="12" max="16384" width="9.140625" style="6"/>
  </cols>
  <sheetData>
    <row r="1" spans="1:9" ht="15.75" customHeight="1" x14ac:dyDescent="0.25">
      <c r="D1" s="208"/>
      <c r="E1" s="208"/>
      <c r="F1" s="627" t="s">
        <v>310</v>
      </c>
      <c r="G1" s="627"/>
    </row>
    <row r="2" spans="1:9" ht="44.25" customHeight="1" x14ac:dyDescent="0.25">
      <c r="D2" s="208"/>
      <c r="E2" s="628" t="s">
        <v>322</v>
      </c>
      <c r="F2" s="628"/>
      <c r="G2" s="628"/>
    </row>
    <row r="3" spans="1:9" s="7" customFormat="1" ht="15" customHeight="1" x14ac:dyDescent="0.25">
      <c r="B3" s="629" t="s">
        <v>285</v>
      </c>
      <c r="C3" s="630"/>
      <c r="D3" s="630"/>
      <c r="E3" s="630"/>
      <c r="F3" s="630"/>
      <c r="G3" s="630"/>
    </row>
    <row r="4" spans="1:9" s="7" customFormat="1" ht="31.5" customHeight="1" thickBot="1" x14ac:dyDescent="0.3">
      <c r="B4" s="630"/>
      <c r="C4" s="630"/>
      <c r="D4" s="630"/>
      <c r="E4" s="630"/>
      <c r="F4" s="630"/>
      <c r="G4" s="630"/>
    </row>
    <row r="5" spans="1:9" ht="21" customHeight="1" x14ac:dyDescent="0.3">
      <c r="B5" s="8" t="s">
        <v>170</v>
      </c>
      <c r="C5" s="634" t="s">
        <v>1</v>
      </c>
      <c r="D5" s="631" t="s">
        <v>248</v>
      </c>
      <c r="E5" s="640" t="s">
        <v>0</v>
      </c>
      <c r="F5" s="634" t="s">
        <v>2</v>
      </c>
      <c r="G5" s="637" t="s">
        <v>194</v>
      </c>
    </row>
    <row r="6" spans="1:9" ht="15.75" customHeight="1" x14ac:dyDescent="0.3">
      <c r="B6" s="9"/>
      <c r="C6" s="635"/>
      <c r="D6" s="632"/>
      <c r="E6" s="641"/>
      <c r="F6" s="635"/>
      <c r="G6" s="638"/>
    </row>
    <row r="7" spans="1:9" ht="38.25" customHeight="1" thickBot="1" x14ac:dyDescent="0.3">
      <c r="B7" s="10" t="s">
        <v>3</v>
      </c>
      <c r="C7" s="636"/>
      <c r="D7" s="633"/>
      <c r="E7" s="642"/>
      <c r="F7" s="636"/>
      <c r="G7" s="639"/>
      <c r="H7" s="208"/>
      <c r="I7" s="208"/>
    </row>
    <row r="8" spans="1:9" s="325" customFormat="1" ht="15.75" thickBot="1" x14ac:dyDescent="0.3">
      <c r="B8" s="11">
        <v>1</v>
      </c>
      <c r="C8" s="12">
        <v>2</v>
      </c>
      <c r="D8" s="326">
        <v>3</v>
      </c>
      <c r="E8" s="209">
        <v>4</v>
      </c>
      <c r="F8" s="209">
        <v>5</v>
      </c>
      <c r="G8" s="209">
        <v>6</v>
      </c>
    </row>
    <row r="9" spans="1:9" ht="29.25" x14ac:dyDescent="0.25">
      <c r="A9" s="6">
        <v>1</v>
      </c>
      <c r="B9" s="608" t="s">
        <v>80</v>
      </c>
      <c r="C9" s="327"/>
      <c r="D9" s="328"/>
      <c r="E9" s="329"/>
      <c r="F9" s="329"/>
      <c r="G9" s="329"/>
    </row>
    <row r="10" spans="1:9" x14ac:dyDescent="0.25">
      <c r="A10" s="6">
        <v>1</v>
      </c>
      <c r="B10" s="330" t="s">
        <v>4</v>
      </c>
      <c r="C10" s="331"/>
      <c r="D10" s="332"/>
      <c r="E10" s="13"/>
      <c r="F10" s="13"/>
      <c r="G10" s="13"/>
    </row>
    <row r="11" spans="1:9" x14ac:dyDescent="0.25">
      <c r="A11" s="6">
        <v>1</v>
      </c>
      <c r="B11" s="333" t="s">
        <v>44</v>
      </c>
      <c r="C11" s="5">
        <v>340</v>
      </c>
      <c r="D11" s="13">
        <v>847</v>
      </c>
      <c r="E11" s="14">
        <v>14</v>
      </c>
      <c r="F11" s="3">
        <f t="shared" ref="F11:F35" si="0">ROUND(G11/C11,0)</f>
        <v>35</v>
      </c>
      <c r="G11" s="13">
        <f t="shared" ref="G11:G35" si="1">ROUND(D11*E11,0)</f>
        <v>11858</v>
      </c>
      <c r="I11" s="334"/>
    </row>
    <row r="12" spans="1:9" x14ac:dyDescent="0.25">
      <c r="A12" s="6">
        <v>1</v>
      </c>
      <c r="B12" s="333" t="s">
        <v>22</v>
      </c>
      <c r="C12" s="5">
        <v>340</v>
      </c>
      <c r="D12" s="13">
        <f>1338</f>
        <v>1338</v>
      </c>
      <c r="E12" s="14">
        <v>14.5</v>
      </c>
      <c r="F12" s="3">
        <f t="shared" si="0"/>
        <v>57</v>
      </c>
      <c r="G12" s="13">
        <f t="shared" si="1"/>
        <v>19401</v>
      </c>
      <c r="I12" s="334"/>
    </row>
    <row r="13" spans="1:9" x14ac:dyDescent="0.25">
      <c r="A13" s="6">
        <v>1</v>
      </c>
      <c r="B13" s="333" t="s">
        <v>34</v>
      </c>
      <c r="C13" s="5">
        <v>340</v>
      </c>
      <c r="D13" s="13">
        <v>1066</v>
      </c>
      <c r="E13" s="14">
        <v>14</v>
      </c>
      <c r="F13" s="3">
        <f t="shared" si="0"/>
        <v>44</v>
      </c>
      <c r="G13" s="13">
        <f t="shared" si="1"/>
        <v>14924</v>
      </c>
      <c r="I13" s="334"/>
    </row>
    <row r="14" spans="1:9" x14ac:dyDescent="0.25">
      <c r="A14" s="6">
        <v>1</v>
      </c>
      <c r="B14" s="333" t="s">
        <v>35</v>
      </c>
      <c r="C14" s="5">
        <v>340</v>
      </c>
      <c r="D14" s="13">
        <v>940</v>
      </c>
      <c r="E14" s="14">
        <v>11.5</v>
      </c>
      <c r="F14" s="3">
        <f t="shared" si="0"/>
        <v>32</v>
      </c>
      <c r="G14" s="13">
        <f t="shared" si="1"/>
        <v>10810</v>
      </c>
      <c r="I14" s="334"/>
    </row>
    <row r="15" spans="1:9" x14ac:dyDescent="0.25">
      <c r="A15" s="6">
        <v>1</v>
      </c>
      <c r="B15" s="333" t="s">
        <v>59</v>
      </c>
      <c r="C15" s="5">
        <v>340</v>
      </c>
      <c r="D15" s="13">
        <v>81</v>
      </c>
      <c r="E15" s="14">
        <v>16.5</v>
      </c>
      <c r="F15" s="3">
        <f t="shared" si="0"/>
        <v>4</v>
      </c>
      <c r="G15" s="13">
        <f t="shared" si="1"/>
        <v>1337</v>
      </c>
      <c r="I15" s="334"/>
    </row>
    <row r="16" spans="1:9" x14ac:dyDescent="0.25">
      <c r="A16" s="6">
        <v>1</v>
      </c>
      <c r="B16" s="333" t="s">
        <v>11</v>
      </c>
      <c r="C16" s="5">
        <v>340</v>
      </c>
      <c r="D16" s="13">
        <v>1315</v>
      </c>
      <c r="E16" s="335">
        <v>10.5</v>
      </c>
      <c r="F16" s="3">
        <f t="shared" si="0"/>
        <v>41</v>
      </c>
      <c r="G16" s="13">
        <f t="shared" si="1"/>
        <v>13808</v>
      </c>
      <c r="I16" s="334"/>
    </row>
    <row r="17" spans="1:9" x14ac:dyDescent="0.25">
      <c r="A17" s="6">
        <v>1</v>
      </c>
      <c r="B17" s="333" t="s">
        <v>60</v>
      </c>
      <c r="C17" s="5">
        <v>340</v>
      </c>
      <c r="D17" s="13">
        <f>596-29</f>
        <v>567</v>
      </c>
      <c r="E17" s="14">
        <v>15</v>
      </c>
      <c r="F17" s="3">
        <f t="shared" si="0"/>
        <v>25</v>
      </c>
      <c r="G17" s="13">
        <f t="shared" si="1"/>
        <v>8505</v>
      </c>
      <c r="I17" s="334"/>
    </row>
    <row r="18" spans="1:9" x14ac:dyDescent="0.25">
      <c r="A18" s="6">
        <v>1</v>
      </c>
      <c r="B18" s="333" t="s">
        <v>61</v>
      </c>
      <c r="C18" s="5">
        <v>340</v>
      </c>
      <c r="D18" s="13">
        <v>516</v>
      </c>
      <c r="E18" s="14">
        <v>12</v>
      </c>
      <c r="F18" s="3">
        <f t="shared" si="0"/>
        <v>18</v>
      </c>
      <c r="G18" s="13">
        <f t="shared" si="1"/>
        <v>6192</v>
      </c>
      <c r="H18" s="336"/>
      <c r="I18" s="334"/>
    </row>
    <row r="19" spans="1:9" x14ac:dyDescent="0.25">
      <c r="A19" s="6">
        <v>1</v>
      </c>
      <c r="B19" s="333" t="s">
        <v>31</v>
      </c>
      <c r="C19" s="5">
        <v>340</v>
      </c>
      <c r="D19" s="13">
        <v>852</v>
      </c>
      <c r="E19" s="14">
        <v>13.5</v>
      </c>
      <c r="F19" s="3">
        <f t="shared" si="0"/>
        <v>34</v>
      </c>
      <c r="G19" s="13">
        <f t="shared" si="1"/>
        <v>11502</v>
      </c>
      <c r="I19" s="334"/>
    </row>
    <row r="20" spans="1:9" x14ac:dyDescent="0.25">
      <c r="A20" s="6">
        <v>1</v>
      </c>
      <c r="B20" s="333" t="s">
        <v>58</v>
      </c>
      <c r="C20" s="5">
        <v>340</v>
      </c>
      <c r="D20" s="13">
        <f>463-21</f>
        <v>442</v>
      </c>
      <c r="E20" s="14">
        <v>20</v>
      </c>
      <c r="F20" s="3">
        <f t="shared" si="0"/>
        <v>26</v>
      </c>
      <c r="G20" s="13">
        <f t="shared" si="1"/>
        <v>8840</v>
      </c>
      <c r="I20" s="334"/>
    </row>
    <row r="21" spans="1:9" x14ac:dyDescent="0.25">
      <c r="A21" s="6">
        <v>1</v>
      </c>
      <c r="B21" s="333" t="s">
        <v>62</v>
      </c>
      <c r="C21" s="5">
        <v>340</v>
      </c>
      <c r="D21" s="13">
        <f>645-27</f>
        <v>618</v>
      </c>
      <c r="E21" s="14">
        <v>16.5</v>
      </c>
      <c r="F21" s="3">
        <f t="shared" si="0"/>
        <v>30</v>
      </c>
      <c r="G21" s="13">
        <f t="shared" si="1"/>
        <v>10197</v>
      </c>
      <c r="I21" s="334"/>
    </row>
    <row r="22" spans="1:9" x14ac:dyDescent="0.25">
      <c r="A22" s="6">
        <v>1</v>
      </c>
      <c r="B22" s="333" t="s">
        <v>12</v>
      </c>
      <c r="C22" s="5">
        <v>340</v>
      </c>
      <c r="D22" s="13">
        <v>1234</v>
      </c>
      <c r="E22" s="14">
        <v>10.5</v>
      </c>
      <c r="F22" s="3">
        <f t="shared" si="0"/>
        <v>38</v>
      </c>
      <c r="G22" s="13">
        <f t="shared" si="1"/>
        <v>12957</v>
      </c>
      <c r="I22" s="334"/>
    </row>
    <row r="23" spans="1:9" x14ac:dyDescent="0.25">
      <c r="A23" s="6">
        <v>1</v>
      </c>
      <c r="B23" s="333" t="s">
        <v>99</v>
      </c>
      <c r="C23" s="5">
        <v>340</v>
      </c>
      <c r="D23" s="13">
        <f>640-30</f>
        <v>610</v>
      </c>
      <c r="E23" s="14">
        <v>7.8</v>
      </c>
      <c r="F23" s="3">
        <f t="shared" si="0"/>
        <v>14</v>
      </c>
      <c r="G23" s="13">
        <f t="shared" si="1"/>
        <v>4758</v>
      </c>
      <c r="I23" s="334"/>
    </row>
    <row r="24" spans="1:9" x14ac:dyDescent="0.25">
      <c r="A24" s="6">
        <v>1</v>
      </c>
      <c r="B24" s="333" t="s">
        <v>23</v>
      </c>
      <c r="C24" s="5">
        <v>340</v>
      </c>
      <c r="D24" s="13">
        <f>1600+416</f>
        <v>2016</v>
      </c>
      <c r="E24" s="14">
        <v>6</v>
      </c>
      <c r="F24" s="3">
        <f t="shared" si="0"/>
        <v>36</v>
      </c>
      <c r="G24" s="13">
        <f t="shared" si="1"/>
        <v>12096</v>
      </c>
      <c r="I24" s="334"/>
    </row>
    <row r="25" spans="1:9" x14ac:dyDescent="0.25">
      <c r="A25" s="6">
        <v>1</v>
      </c>
      <c r="B25" s="333" t="s">
        <v>57</v>
      </c>
      <c r="C25" s="5">
        <v>340</v>
      </c>
      <c r="D25" s="13">
        <v>1320</v>
      </c>
      <c r="E25" s="14">
        <v>13.1</v>
      </c>
      <c r="F25" s="3">
        <f t="shared" si="0"/>
        <v>51</v>
      </c>
      <c r="G25" s="13">
        <f t="shared" si="1"/>
        <v>17292</v>
      </c>
      <c r="I25" s="334"/>
    </row>
    <row r="26" spans="1:9" x14ac:dyDescent="0.25">
      <c r="A26" s="6">
        <v>1</v>
      </c>
      <c r="B26" s="333" t="s">
        <v>8</v>
      </c>
      <c r="C26" s="5">
        <v>340</v>
      </c>
      <c r="D26" s="13">
        <v>1123</v>
      </c>
      <c r="E26" s="14">
        <v>7.7</v>
      </c>
      <c r="F26" s="3">
        <f t="shared" si="0"/>
        <v>25</v>
      </c>
      <c r="G26" s="13">
        <f t="shared" si="1"/>
        <v>8647</v>
      </c>
      <c r="I26" s="334"/>
    </row>
    <row r="27" spans="1:9" x14ac:dyDescent="0.25">
      <c r="A27" s="6">
        <v>1</v>
      </c>
      <c r="B27" s="333" t="s">
        <v>14</v>
      </c>
      <c r="C27" s="5">
        <v>340</v>
      </c>
      <c r="D27" s="13">
        <v>786</v>
      </c>
      <c r="E27" s="14">
        <v>13.2</v>
      </c>
      <c r="F27" s="3">
        <f t="shared" si="0"/>
        <v>31</v>
      </c>
      <c r="G27" s="13">
        <f t="shared" si="1"/>
        <v>10375</v>
      </c>
      <c r="I27" s="334"/>
    </row>
    <row r="28" spans="1:9" ht="17.25" customHeight="1" x14ac:dyDescent="0.25">
      <c r="A28" s="6">
        <v>1</v>
      </c>
      <c r="B28" s="333" t="s">
        <v>63</v>
      </c>
      <c r="C28" s="5">
        <v>340</v>
      </c>
      <c r="D28" s="13">
        <v>684</v>
      </c>
      <c r="E28" s="14">
        <v>16</v>
      </c>
      <c r="F28" s="3">
        <f t="shared" si="0"/>
        <v>32</v>
      </c>
      <c r="G28" s="13">
        <f t="shared" si="1"/>
        <v>10944</v>
      </c>
      <c r="I28" s="334"/>
    </row>
    <row r="29" spans="1:9" ht="17.25" customHeight="1" x14ac:dyDescent="0.25">
      <c r="A29" s="6">
        <v>1</v>
      </c>
      <c r="B29" s="333" t="s">
        <v>133</v>
      </c>
      <c r="C29" s="5">
        <v>340</v>
      </c>
      <c r="D29" s="13">
        <f>300</f>
        <v>300</v>
      </c>
      <c r="E29" s="14">
        <v>18</v>
      </c>
      <c r="F29" s="3">
        <f t="shared" si="0"/>
        <v>16</v>
      </c>
      <c r="G29" s="13">
        <f t="shared" si="1"/>
        <v>5400</v>
      </c>
      <c r="I29" s="334"/>
    </row>
    <row r="30" spans="1:9" ht="17.25" customHeight="1" x14ac:dyDescent="0.25">
      <c r="A30" s="6">
        <v>1</v>
      </c>
      <c r="B30" s="333" t="s">
        <v>106</v>
      </c>
      <c r="C30" s="5">
        <v>340</v>
      </c>
      <c r="D30" s="13">
        <v>36</v>
      </c>
      <c r="E30" s="14">
        <v>12</v>
      </c>
      <c r="F30" s="3">
        <f t="shared" si="0"/>
        <v>1</v>
      </c>
      <c r="G30" s="13">
        <f t="shared" si="1"/>
        <v>432</v>
      </c>
      <c r="I30" s="334"/>
    </row>
    <row r="31" spans="1:9" ht="17.25" customHeight="1" x14ac:dyDescent="0.25">
      <c r="A31" s="6">
        <v>1</v>
      </c>
      <c r="B31" s="333" t="s">
        <v>101</v>
      </c>
      <c r="C31" s="5">
        <v>340</v>
      </c>
      <c r="D31" s="13">
        <v>53</v>
      </c>
      <c r="E31" s="14">
        <v>12</v>
      </c>
      <c r="F31" s="3">
        <f t="shared" si="0"/>
        <v>2</v>
      </c>
      <c r="G31" s="13">
        <f t="shared" si="1"/>
        <v>636</v>
      </c>
      <c r="I31" s="334"/>
    </row>
    <row r="32" spans="1:9" ht="17.25" customHeight="1" x14ac:dyDescent="0.25">
      <c r="A32" s="6">
        <v>1</v>
      </c>
      <c r="B32" s="333" t="s">
        <v>107</v>
      </c>
      <c r="C32" s="5">
        <v>340</v>
      </c>
      <c r="D32" s="13">
        <v>38</v>
      </c>
      <c r="E32" s="14">
        <v>12</v>
      </c>
      <c r="F32" s="3">
        <f t="shared" si="0"/>
        <v>1</v>
      </c>
      <c r="G32" s="13">
        <f t="shared" si="1"/>
        <v>456</v>
      </c>
      <c r="I32" s="334"/>
    </row>
    <row r="33" spans="1:10" ht="17.25" customHeight="1" x14ac:dyDescent="0.25">
      <c r="A33" s="6">
        <v>1</v>
      </c>
      <c r="B33" s="333" t="s">
        <v>286</v>
      </c>
      <c r="C33" s="5">
        <v>340</v>
      </c>
      <c r="D33" s="13">
        <v>15</v>
      </c>
      <c r="E33" s="14">
        <v>12</v>
      </c>
      <c r="F33" s="3">
        <f t="shared" si="0"/>
        <v>1</v>
      </c>
      <c r="G33" s="13">
        <f t="shared" si="1"/>
        <v>180</v>
      </c>
      <c r="I33" s="334"/>
    </row>
    <row r="34" spans="1:10" ht="17.25" customHeight="1" x14ac:dyDescent="0.25">
      <c r="A34" s="6">
        <v>1</v>
      </c>
      <c r="B34" s="333" t="s">
        <v>108</v>
      </c>
      <c r="C34" s="5">
        <v>340</v>
      </c>
      <c r="D34" s="13">
        <v>73</v>
      </c>
      <c r="E34" s="14">
        <v>12</v>
      </c>
      <c r="F34" s="3">
        <f t="shared" si="0"/>
        <v>3</v>
      </c>
      <c r="G34" s="13">
        <f t="shared" si="1"/>
        <v>876</v>
      </c>
      <c r="I34" s="334"/>
    </row>
    <row r="35" spans="1:10" ht="17.25" customHeight="1" x14ac:dyDescent="0.25">
      <c r="A35" s="6">
        <v>1</v>
      </c>
      <c r="B35" s="333" t="s">
        <v>109</v>
      </c>
      <c r="C35" s="5">
        <v>340</v>
      </c>
      <c r="D35" s="13">
        <v>841</v>
      </c>
      <c r="E35" s="14">
        <v>16.5</v>
      </c>
      <c r="F35" s="3">
        <f t="shared" si="0"/>
        <v>41</v>
      </c>
      <c r="G35" s="13">
        <f t="shared" si="1"/>
        <v>13877</v>
      </c>
      <c r="I35" s="334"/>
    </row>
    <row r="36" spans="1:10" s="20" customFormat="1" x14ac:dyDescent="0.25">
      <c r="A36" s="6">
        <v>1</v>
      </c>
      <c r="B36" s="15" t="s">
        <v>5</v>
      </c>
      <c r="C36" s="16"/>
      <c r="D36" s="19">
        <f>SUM(D11:D35)</f>
        <v>17711</v>
      </c>
      <c r="E36" s="337">
        <f>G36/D36</f>
        <v>12.212749138953193</v>
      </c>
      <c r="F36" s="19">
        <f t="shared" ref="F36:G36" si="2">SUM(F11:F35)</f>
        <v>638</v>
      </c>
      <c r="G36" s="19">
        <f t="shared" si="2"/>
        <v>216300</v>
      </c>
      <c r="J36" s="338"/>
    </row>
    <row r="37" spans="1:10" s="20" customFormat="1" x14ac:dyDescent="0.25">
      <c r="A37" s="6">
        <v>1</v>
      </c>
      <c r="B37" s="21" t="s">
        <v>179</v>
      </c>
      <c r="C37" s="22"/>
      <c r="D37" s="332"/>
      <c r="E37" s="13"/>
      <c r="F37" s="13"/>
      <c r="G37" s="13"/>
    </row>
    <row r="38" spans="1:10" s="20" customFormat="1" ht="30" x14ac:dyDescent="0.25">
      <c r="A38" s="6">
        <v>1</v>
      </c>
      <c r="B38" s="23" t="s">
        <v>312</v>
      </c>
      <c r="C38" s="22"/>
      <c r="D38" s="332">
        <f>SUM(D39:D40)</f>
        <v>120023</v>
      </c>
      <c r="E38" s="13"/>
      <c r="F38" s="13"/>
      <c r="G38" s="13"/>
    </row>
    <row r="39" spans="1:10" s="20" customFormat="1" ht="45" x14ac:dyDescent="0.25">
      <c r="A39" s="6">
        <v>1</v>
      </c>
      <c r="B39" s="181" t="s">
        <v>211</v>
      </c>
      <c r="C39" s="22"/>
      <c r="D39" s="332">
        <v>2000</v>
      </c>
      <c r="E39" s="13"/>
      <c r="F39" s="13"/>
      <c r="G39" s="13"/>
    </row>
    <row r="40" spans="1:10" s="20" customFormat="1" x14ac:dyDescent="0.25">
      <c r="A40" s="6">
        <v>1</v>
      </c>
      <c r="B40" s="181" t="s">
        <v>213</v>
      </c>
      <c r="C40" s="22"/>
      <c r="D40" s="332">
        <v>118023</v>
      </c>
      <c r="E40" s="13"/>
      <c r="F40" s="13"/>
      <c r="G40" s="13"/>
      <c r="I40" s="338"/>
    </row>
    <row r="41" spans="1:10" s="20" customFormat="1" x14ac:dyDescent="0.25">
      <c r="A41" s="6">
        <v>1</v>
      </c>
      <c r="B41" s="24" t="s">
        <v>114</v>
      </c>
      <c r="C41" s="22"/>
      <c r="D41" s="332"/>
      <c r="E41" s="13"/>
      <c r="F41" s="13"/>
      <c r="G41" s="13"/>
    </row>
    <row r="42" spans="1:10" s="20" customFormat="1" ht="30" x14ac:dyDescent="0.25">
      <c r="A42" s="6">
        <v>1</v>
      </c>
      <c r="B42" s="24" t="s">
        <v>115</v>
      </c>
      <c r="C42" s="22"/>
      <c r="D42" s="332"/>
      <c r="E42" s="13"/>
      <c r="F42" s="13"/>
      <c r="G42" s="13"/>
    </row>
    <row r="43" spans="1:10" s="20" customFormat="1" ht="45" x14ac:dyDescent="0.25">
      <c r="A43" s="6">
        <v>1</v>
      </c>
      <c r="B43" s="24" t="s">
        <v>287</v>
      </c>
      <c r="C43" s="22"/>
      <c r="D43" s="13">
        <v>13800</v>
      </c>
      <c r="E43" s="13"/>
      <c r="F43" s="13"/>
      <c r="G43" s="13"/>
    </row>
    <row r="44" spans="1:10" s="20" customFormat="1" ht="17.25" customHeight="1" x14ac:dyDescent="0.25">
      <c r="A44" s="6">
        <v>1</v>
      </c>
      <c r="B44" s="339" t="s">
        <v>145</v>
      </c>
      <c r="C44" s="22"/>
      <c r="D44" s="340">
        <f>D38+ROUND(D41*3.2,0)+D42+D43</f>
        <v>133823</v>
      </c>
      <c r="E44" s="13"/>
      <c r="F44" s="13"/>
      <c r="G44" s="13"/>
    </row>
    <row r="45" spans="1:10" s="20" customFormat="1" x14ac:dyDescent="0.25">
      <c r="A45" s="6">
        <v>1</v>
      </c>
      <c r="B45" s="25" t="s">
        <v>116</v>
      </c>
      <c r="C45" s="22"/>
      <c r="D45" s="341">
        <f>SUM(D46:D72)</f>
        <v>128313</v>
      </c>
      <c r="E45" s="13"/>
      <c r="F45" s="13"/>
      <c r="G45" s="13"/>
    </row>
    <row r="46" spans="1:10" s="20" customFormat="1" ht="30" x14ac:dyDescent="0.25">
      <c r="A46" s="6">
        <v>1</v>
      </c>
      <c r="B46" s="271" t="s">
        <v>291</v>
      </c>
      <c r="C46" s="22"/>
      <c r="D46" s="332">
        <v>55000</v>
      </c>
      <c r="E46" s="13"/>
      <c r="F46" s="13"/>
      <c r="G46" s="13"/>
    </row>
    <row r="47" spans="1:10" s="20" customFormat="1" x14ac:dyDescent="0.25">
      <c r="A47" s="6">
        <v>1</v>
      </c>
      <c r="B47" s="342" t="s">
        <v>234</v>
      </c>
      <c r="C47" s="37"/>
      <c r="D47" s="332">
        <v>60</v>
      </c>
      <c r="E47" s="13"/>
      <c r="F47" s="13"/>
      <c r="G47" s="13"/>
    </row>
    <row r="48" spans="1:10" s="20" customFormat="1" x14ac:dyDescent="0.25">
      <c r="A48" s="6">
        <v>1</v>
      </c>
      <c r="B48" s="342" t="s">
        <v>290</v>
      </c>
      <c r="C48" s="37"/>
      <c r="D48" s="332">
        <v>70</v>
      </c>
      <c r="E48" s="13"/>
      <c r="F48" s="13"/>
      <c r="G48" s="13"/>
    </row>
    <row r="49" spans="1:7" s="20" customFormat="1" ht="45" x14ac:dyDescent="0.25">
      <c r="A49" s="6">
        <v>1</v>
      </c>
      <c r="B49" s="609" t="s">
        <v>307</v>
      </c>
      <c r="C49" s="22"/>
      <c r="D49" s="332">
        <v>1500</v>
      </c>
      <c r="E49" s="13"/>
      <c r="F49" s="13"/>
      <c r="G49" s="13"/>
    </row>
    <row r="50" spans="1:7" s="20" customFormat="1" ht="45" x14ac:dyDescent="0.25">
      <c r="A50" s="6">
        <v>1</v>
      </c>
      <c r="B50" s="181" t="s">
        <v>293</v>
      </c>
      <c r="C50" s="22"/>
      <c r="D50" s="332">
        <v>1000</v>
      </c>
      <c r="E50" s="13"/>
      <c r="F50" s="13"/>
      <c r="G50" s="13"/>
    </row>
    <row r="51" spans="1:7" s="20" customFormat="1" x14ac:dyDescent="0.25">
      <c r="A51" s="6">
        <v>1</v>
      </c>
      <c r="B51" s="26" t="s">
        <v>17</v>
      </c>
      <c r="C51" s="22"/>
      <c r="D51" s="332">
        <v>2500</v>
      </c>
      <c r="E51" s="13"/>
      <c r="F51" s="13"/>
      <c r="G51" s="13"/>
    </row>
    <row r="52" spans="1:7" s="20" customFormat="1" x14ac:dyDescent="0.25">
      <c r="A52" s="6">
        <v>1</v>
      </c>
      <c r="B52" s="26" t="s">
        <v>292</v>
      </c>
      <c r="C52" s="22"/>
      <c r="D52" s="332">
        <v>2000</v>
      </c>
      <c r="E52" s="13"/>
      <c r="F52" s="13"/>
      <c r="G52" s="13"/>
    </row>
    <row r="53" spans="1:7" s="20" customFormat="1" x14ac:dyDescent="0.25">
      <c r="A53" s="6">
        <v>1</v>
      </c>
      <c r="B53" s="26" t="s">
        <v>64</v>
      </c>
      <c r="C53" s="22"/>
      <c r="D53" s="332">
        <v>90</v>
      </c>
      <c r="E53" s="13"/>
      <c r="F53" s="13"/>
      <c r="G53" s="13"/>
    </row>
    <row r="54" spans="1:7" s="20" customFormat="1" x14ac:dyDescent="0.25">
      <c r="A54" s="6">
        <v>1</v>
      </c>
      <c r="B54" s="26" t="s">
        <v>19</v>
      </c>
      <c r="C54" s="22"/>
      <c r="D54" s="332">
        <v>670</v>
      </c>
      <c r="E54" s="13"/>
      <c r="F54" s="13"/>
      <c r="G54" s="13"/>
    </row>
    <row r="55" spans="1:7" s="20" customFormat="1" ht="30" x14ac:dyDescent="0.25">
      <c r="A55" s="6">
        <v>1</v>
      </c>
      <c r="B55" s="343" t="s">
        <v>30</v>
      </c>
      <c r="C55" s="22"/>
      <c r="D55" s="332">
        <v>100</v>
      </c>
      <c r="E55" s="13"/>
      <c r="F55" s="13"/>
      <c r="G55" s="13"/>
    </row>
    <row r="56" spans="1:7" s="20" customFormat="1" x14ac:dyDescent="0.25">
      <c r="A56" s="6">
        <v>1</v>
      </c>
      <c r="B56" s="343" t="s">
        <v>261</v>
      </c>
      <c r="C56" s="22"/>
      <c r="D56" s="332">
        <v>40000</v>
      </c>
      <c r="E56" s="13"/>
      <c r="F56" s="13"/>
      <c r="G56" s="13"/>
    </row>
    <row r="57" spans="1:7" s="20" customFormat="1" x14ac:dyDescent="0.25">
      <c r="A57" s="6">
        <v>1</v>
      </c>
      <c r="B57" s="26" t="s">
        <v>32</v>
      </c>
      <c r="C57" s="22"/>
      <c r="D57" s="332">
        <v>800</v>
      </c>
      <c r="E57" s="13"/>
      <c r="F57" s="13"/>
      <c r="G57" s="13"/>
    </row>
    <row r="58" spans="1:7" s="20" customFormat="1" x14ac:dyDescent="0.25">
      <c r="A58" s="6">
        <v>1</v>
      </c>
      <c r="B58" s="26" t="s">
        <v>117</v>
      </c>
      <c r="C58" s="22"/>
      <c r="D58" s="332">
        <v>100</v>
      </c>
      <c r="E58" s="13"/>
      <c r="F58" s="13"/>
      <c r="G58" s="13"/>
    </row>
    <row r="59" spans="1:7" s="20" customFormat="1" x14ac:dyDescent="0.25">
      <c r="A59" s="6">
        <v>1</v>
      </c>
      <c r="B59" s="26" t="s">
        <v>222</v>
      </c>
      <c r="C59" s="22"/>
      <c r="D59" s="332">
        <v>200</v>
      </c>
      <c r="E59" s="13"/>
      <c r="F59" s="13"/>
      <c r="G59" s="13"/>
    </row>
    <row r="60" spans="1:7" s="20" customFormat="1" x14ac:dyDescent="0.25">
      <c r="A60" s="6">
        <v>1</v>
      </c>
      <c r="B60" s="26" t="s">
        <v>220</v>
      </c>
      <c r="C60" s="22"/>
      <c r="D60" s="332">
        <v>1550</v>
      </c>
      <c r="E60" s="13"/>
      <c r="F60" s="13"/>
      <c r="G60" s="13"/>
    </row>
    <row r="61" spans="1:7" s="20" customFormat="1" x14ac:dyDescent="0.25">
      <c r="A61" s="6">
        <v>1</v>
      </c>
      <c r="B61" s="26" t="s">
        <v>56</v>
      </c>
      <c r="C61" s="22"/>
      <c r="D61" s="332">
        <v>634</v>
      </c>
      <c r="E61" s="13"/>
      <c r="F61" s="13"/>
      <c r="G61" s="13"/>
    </row>
    <row r="62" spans="1:7" s="20" customFormat="1" x14ac:dyDescent="0.25">
      <c r="A62" s="6">
        <v>1</v>
      </c>
      <c r="B62" s="26" t="s">
        <v>52</v>
      </c>
      <c r="C62" s="22"/>
      <c r="D62" s="332">
        <v>3000</v>
      </c>
      <c r="E62" s="13"/>
      <c r="F62" s="13"/>
      <c r="G62" s="13"/>
    </row>
    <row r="63" spans="1:7" s="20" customFormat="1" x14ac:dyDescent="0.25">
      <c r="A63" s="6">
        <v>1</v>
      </c>
      <c r="B63" s="26" t="s">
        <v>237</v>
      </c>
      <c r="C63" s="22"/>
      <c r="D63" s="332">
        <v>1000</v>
      </c>
      <c r="E63" s="13"/>
      <c r="F63" s="13"/>
      <c r="G63" s="13"/>
    </row>
    <row r="64" spans="1:7" s="20" customFormat="1" x14ac:dyDescent="0.25">
      <c r="A64" s="6">
        <v>1</v>
      </c>
      <c r="B64" s="181" t="s">
        <v>216</v>
      </c>
      <c r="C64" s="22"/>
      <c r="D64" s="332">
        <v>400</v>
      </c>
      <c r="E64" s="13"/>
      <c r="F64" s="13"/>
      <c r="G64" s="13"/>
    </row>
    <row r="65" spans="1:7" s="20" customFormat="1" x14ac:dyDescent="0.25">
      <c r="A65" s="6">
        <v>1</v>
      </c>
      <c r="B65" s="181" t="s">
        <v>54</v>
      </c>
      <c r="C65" s="22"/>
      <c r="D65" s="332">
        <v>800</v>
      </c>
      <c r="E65" s="13"/>
      <c r="F65" s="13"/>
      <c r="G65" s="13"/>
    </row>
    <row r="66" spans="1:7" s="20" customFormat="1" x14ac:dyDescent="0.25">
      <c r="A66" s="6">
        <v>1</v>
      </c>
      <c r="B66" s="26" t="s">
        <v>18</v>
      </c>
      <c r="C66" s="22"/>
      <c r="D66" s="332">
        <v>6000</v>
      </c>
      <c r="E66" s="13"/>
      <c r="F66" s="13"/>
      <c r="G66" s="13"/>
    </row>
    <row r="67" spans="1:7" s="20" customFormat="1" x14ac:dyDescent="0.25">
      <c r="A67" s="6">
        <v>1</v>
      </c>
      <c r="B67" s="26" t="s">
        <v>16</v>
      </c>
      <c r="C67" s="22"/>
      <c r="D67" s="332">
        <v>430</v>
      </c>
      <c r="E67" s="13"/>
      <c r="F67" s="13"/>
      <c r="G67" s="13"/>
    </row>
    <row r="68" spans="1:7" s="20" customFormat="1" x14ac:dyDescent="0.25">
      <c r="A68" s="6">
        <v>1</v>
      </c>
      <c r="B68" s="26" t="s">
        <v>217</v>
      </c>
      <c r="C68" s="22"/>
      <c r="D68" s="332">
        <v>370</v>
      </c>
      <c r="E68" s="13"/>
      <c r="F68" s="13"/>
      <c r="G68" s="13"/>
    </row>
    <row r="69" spans="1:7" s="20" customFormat="1" x14ac:dyDescent="0.25">
      <c r="A69" s="6">
        <v>1</v>
      </c>
      <c r="B69" s="26" t="s">
        <v>53</v>
      </c>
      <c r="C69" s="22"/>
      <c r="D69" s="332">
        <v>4000</v>
      </c>
      <c r="E69" s="13"/>
      <c r="F69" s="13"/>
      <c r="G69" s="13"/>
    </row>
    <row r="70" spans="1:7" s="20" customFormat="1" x14ac:dyDescent="0.25">
      <c r="A70" s="6">
        <v>1</v>
      </c>
      <c r="B70" s="26" t="s">
        <v>219</v>
      </c>
      <c r="C70" s="22"/>
      <c r="D70" s="332">
        <v>634</v>
      </c>
      <c r="E70" s="13"/>
      <c r="F70" s="13"/>
      <c r="G70" s="13"/>
    </row>
    <row r="71" spans="1:7" s="20" customFormat="1" x14ac:dyDescent="0.25">
      <c r="A71" s="6">
        <v>1</v>
      </c>
      <c r="B71" s="344" t="s">
        <v>221</v>
      </c>
      <c r="C71" s="22"/>
      <c r="D71" s="332">
        <v>100</v>
      </c>
      <c r="E71" s="13"/>
      <c r="F71" s="13"/>
      <c r="G71" s="13"/>
    </row>
    <row r="72" spans="1:7" s="20" customFormat="1" x14ac:dyDescent="0.25">
      <c r="A72" s="6">
        <v>1</v>
      </c>
      <c r="B72" s="26" t="s">
        <v>218</v>
      </c>
      <c r="C72" s="22"/>
      <c r="D72" s="332">
        <v>5305</v>
      </c>
      <c r="E72" s="13"/>
      <c r="F72" s="13"/>
      <c r="G72" s="13"/>
    </row>
    <row r="73" spans="1:7" s="20" customFormat="1" ht="18.75" customHeight="1" x14ac:dyDescent="0.25">
      <c r="A73" s="6">
        <v>1</v>
      </c>
      <c r="B73" s="27" t="s">
        <v>7</v>
      </c>
      <c r="C73" s="28"/>
      <c r="D73" s="332"/>
      <c r="E73" s="13"/>
      <c r="F73" s="13"/>
      <c r="G73" s="13"/>
    </row>
    <row r="74" spans="1:7" s="20" customFormat="1" ht="17.25" customHeight="1" x14ac:dyDescent="0.25">
      <c r="A74" s="6">
        <v>1</v>
      </c>
      <c r="B74" s="345" t="s">
        <v>134</v>
      </c>
      <c r="C74" s="28"/>
      <c r="D74" s="332"/>
      <c r="E74" s="13"/>
      <c r="F74" s="13"/>
      <c r="G74" s="13"/>
    </row>
    <row r="75" spans="1:7" s="20" customFormat="1" x14ac:dyDescent="0.25">
      <c r="A75" s="6">
        <v>1</v>
      </c>
      <c r="B75" s="29" t="s">
        <v>23</v>
      </c>
      <c r="C75" s="28">
        <v>340</v>
      </c>
      <c r="D75" s="13">
        <v>104</v>
      </c>
      <c r="E75" s="346">
        <v>3.1</v>
      </c>
      <c r="F75" s="3">
        <f t="shared" ref="F75:F83" si="3">ROUND(G75/C75,0)</f>
        <v>1</v>
      </c>
      <c r="G75" s="13">
        <f t="shared" ref="G75:G83" si="4">ROUND(D75*E75,0)</f>
        <v>322</v>
      </c>
    </row>
    <row r="76" spans="1:7" s="20" customFormat="1" x14ac:dyDescent="0.25">
      <c r="A76" s="6">
        <v>1</v>
      </c>
      <c r="B76" s="29" t="s">
        <v>8</v>
      </c>
      <c r="C76" s="28">
        <v>340</v>
      </c>
      <c r="D76" s="13">
        <v>102</v>
      </c>
      <c r="E76" s="346">
        <v>7.6</v>
      </c>
      <c r="F76" s="3">
        <f t="shared" si="3"/>
        <v>2</v>
      </c>
      <c r="G76" s="13">
        <f t="shared" si="4"/>
        <v>775</v>
      </c>
    </row>
    <row r="77" spans="1:7" s="20" customFormat="1" x14ac:dyDescent="0.25">
      <c r="A77" s="6">
        <v>1</v>
      </c>
      <c r="B77" s="29" t="s">
        <v>34</v>
      </c>
      <c r="C77" s="28">
        <v>340</v>
      </c>
      <c r="D77" s="13">
        <v>109</v>
      </c>
      <c r="E77" s="346">
        <v>12</v>
      </c>
      <c r="F77" s="3">
        <f t="shared" si="3"/>
        <v>4</v>
      </c>
      <c r="G77" s="13">
        <f t="shared" si="4"/>
        <v>1308</v>
      </c>
    </row>
    <row r="78" spans="1:7" s="20" customFormat="1" x14ac:dyDescent="0.25">
      <c r="A78" s="6">
        <v>1</v>
      </c>
      <c r="B78" s="29" t="s">
        <v>35</v>
      </c>
      <c r="C78" s="28">
        <v>340</v>
      </c>
      <c r="D78" s="13">
        <v>86</v>
      </c>
      <c r="E78" s="346">
        <v>8.1999999999999993</v>
      </c>
      <c r="F78" s="3">
        <f t="shared" si="3"/>
        <v>2</v>
      </c>
      <c r="G78" s="13">
        <f t="shared" si="4"/>
        <v>705</v>
      </c>
    </row>
    <row r="79" spans="1:7" s="20" customFormat="1" x14ac:dyDescent="0.25">
      <c r="A79" s="6">
        <v>1</v>
      </c>
      <c r="B79" s="29" t="s">
        <v>57</v>
      </c>
      <c r="C79" s="28">
        <v>340</v>
      </c>
      <c r="D79" s="13">
        <v>25</v>
      </c>
      <c r="E79" s="346">
        <v>12</v>
      </c>
      <c r="F79" s="3">
        <f t="shared" si="3"/>
        <v>1</v>
      </c>
      <c r="G79" s="13">
        <f t="shared" si="4"/>
        <v>300</v>
      </c>
    </row>
    <row r="80" spans="1:7" s="20" customFormat="1" x14ac:dyDescent="0.25">
      <c r="A80" s="6">
        <v>1</v>
      </c>
      <c r="B80" s="29" t="s">
        <v>44</v>
      </c>
      <c r="C80" s="28">
        <v>340</v>
      </c>
      <c r="D80" s="13">
        <v>230</v>
      </c>
      <c r="E80" s="346">
        <v>9.5</v>
      </c>
      <c r="F80" s="3">
        <f t="shared" si="3"/>
        <v>6</v>
      </c>
      <c r="G80" s="13">
        <f t="shared" si="4"/>
        <v>2185</v>
      </c>
    </row>
    <row r="81" spans="1:7" s="20" customFormat="1" x14ac:dyDescent="0.25">
      <c r="A81" s="6">
        <v>1</v>
      </c>
      <c r="B81" s="29" t="s">
        <v>12</v>
      </c>
      <c r="C81" s="28">
        <v>340</v>
      </c>
      <c r="D81" s="13">
        <v>46</v>
      </c>
      <c r="E81" s="265">
        <v>9.8000000000000007</v>
      </c>
      <c r="F81" s="3">
        <f t="shared" si="3"/>
        <v>1</v>
      </c>
      <c r="G81" s="13">
        <f t="shared" si="4"/>
        <v>451</v>
      </c>
    </row>
    <row r="82" spans="1:7" s="20" customFormat="1" x14ac:dyDescent="0.25">
      <c r="A82" s="6">
        <v>1</v>
      </c>
      <c r="B82" s="29" t="s">
        <v>31</v>
      </c>
      <c r="C82" s="28">
        <v>340</v>
      </c>
      <c r="D82" s="13">
        <v>80</v>
      </c>
      <c r="E82" s="265">
        <v>11</v>
      </c>
      <c r="F82" s="3">
        <f t="shared" si="3"/>
        <v>3</v>
      </c>
      <c r="G82" s="13">
        <f t="shared" si="4"/>
        <v>880</v>
      </c>
    </row>
    <row r="83" spans="1:7" s="20" customFormat="1" x14ac:dyDescent="0.25">
      <c r="A83" s="6">
        <v>1</v>
      </c>
      <c r="B83" s="29" t="s">
        <v>63</v>
      </c>
      <c r="C83" s="28">
        <v>340</v>
      </c>
      <c r="D83" s="13">
        <v>40</v>
      </c>
      <c r="E83" s="265">
        <v>7</v>
      </c>
      <c r="F83" s="3">
        <f t="shared" si="3"/>
        <v>1</v>
      </c>
      <c r="G83" s="13">
        <f t="shared" si="4"/>
        <v>280</v>
      </c>
    </row>
    <row r="84" spans="1:7" s="20" customFormat="1" x14ac:dyDescent="0.25">
      <c r="A84" s="6">
        <v>1</v>
      </c>
      <c r="B84" s="29" t="s">
        <v>109</v>
      </c>
      <c r="C84" s="28">
        <v>340</v>
      </c>
      <c r="D84" s="13">
        <v>70</v>
      </c>
      <c r="E84" s="265">
        <v>12</v>
      </c>
      <c r="F84" s="3">
        <f t="shared" ref="F84" si="5">ROUND(G84/C84,0)</f>
        <v>2</v>
      </c>
      <c r="G84" s="13">
        <f t="shared" ref="G84" si="6">ROUND(D84*E84,0)</f>
        <v>840</v>
      </c>
    </row>
    <row r="85" spans="1:7" s="352" customFormat="1" ht="17.25" customHeight="1" x14ac:dyDescent="0.25">
      <c r="A85" s="6">
        <v>1</v>
      </c>
      <c r="B85" s="347" t="s">
        <v>9</v>
      </c>
      <c r="C85" s="348"/>
      <c r="D85" s="349">
        <f>SUM(D75:D84)</f>
        <v>892</v>
      </c>
      <c r="E85" s="350">
        <f>G85/D85</f>
        <v>9.02017937219731</v>
      </c>
      <c r="F85" s="351">
        <f t="shared" ref="F85:G85" si="7">SUM(F75:F84)</f>
        <v>23</v>
      </c>
      <c r="G85" s="351">
        <f t="shared" si="7"/>
        <v>8046</v>
      </c>
    </row>
    <row r="86" spans="1:7" s="20" customFormat="1" ht="18" customHeight="1" x14ac:dyDescent="0.25">
      <c r="A86" s="6">
        <v>1</v>
      </c>
      <c r="B86" s="345" t="s">
        <v>76</v>
      </c>
      <c r="C86" s="28"/>
      <c r="D86" s="332"/>
      <c r="E86" s="265"/>
      <c r="F86" s="3"/>
      <c r="G86" s="13"/>
    </row>
    <row r="87" spans="1:7" s="20" customFormat="1" ht="18" customHeight="1" x14ac:dyDescent="0.25">
      <c r="A87" s="6">
        <v>1</v>
      </c>
      <c r="B87" s="30" t="s">
        <v>37</v>
      </c>
      <c r="C87" s="28">
        <v>240</v>
      </c>
      <c r="D87" s="13">
        <v>241</v>
      </c>
      <c r="E87" s="265">
        <v>8.5</v>
      </c>
      <c r="F87" s="3">
        <f t="shared" ref="F87:F89" si="8">ROUND(G87/C87,0)</f>
        <v>9</v>
      </c>
      <c r="G87" s="13">
        <f>ROUND(D87*E87,0)</f>
        <v>2049</v>
      </c>
    </row>
    <row r="88" spans="1:7" s="20" customFormat="1" ht="18" customHeight="1" x14ac:dyDescent="0.25">
      <c r="A88" s="6">
        <v>1</v>
      </c>
      <c r="B88" s="30" t="s">
        <v>59</v>
      </c>
      <c r="C88" s="28">
        <v>240</v>
      </c>
      <c r="D88" s="13">
        <v>40</v>
      </c>
      <c r="E88" s="265">
        <v>10</v>
      </c>
      <c r="F88" s="3">
        <f t="shared" si="8"/>
        <v>2</v>
      </c>
      <c r="G88" s="13">
        <f>ROUND(D88*E88,0)</f>
        <v>400</v>
      </c>
    </row>
    <row r="89" spans="1:7" s="20" customFormat="1" ht="18" customHeight="1" x14ac:dyDescent="0.25">
      <c r="A89" s="6">
        <v>1</v>
      </c>
      <c r="B89" s="30" t="s">
        <v>109</v>
      </c>
      <c r="C89" s="193">
        <v>240</v>
      </c>
      <c r="D89" s="13">
        <v>428</v>
      </c>
      <c r="E89" s="265">
        <v>10</v>
      </c>
      <c r="F89" s="3">
        <f t="shared" si="8"/>
        <v>18</v>
      </c>
      <c r="G89" s="13">
        <f>ROUND(D89*E89,0)</f>
        <v>4280</v>
      </c>
    </row>
    <row r="90" spans="1:7" s="20" customFormat="1" ht="18" customHeight="1" x14ac:dyDescent="0.25">
      <c r="A90" s="6">
        <v>1</v>
      </c>
      <c r="B90" s="190" t="s">
        <v>136</v>
      </c>
      <c r="C90" s="193"/>
      <c r="D90" s="353">
        <f>SUM(D87:D89)</f>
        <v>709</v>
      </c>
      <c r="E90" s="350">
        <f t="shared" ref="E90:E91" si="9">G90/D90</f>
        <v>9.4908321579689705</v>
      </c>
      <c r="F90" s="354">
        <f t="shared" ref="F90:G90" si="10">SUM(F87:F89)</f>
        <v>29</v>
      </c>
      <c r="G90" s="354">
        <f t="shared" si="10"/>
        <v>6729</v>
      </c>
    </row>
    <row r="91" spans="1:7" ht="21" customHeight="1" x14ac:dyDescent="0.25">
      <c r="A91" s="6">
        <v>1</v>
      </c>
      <c r="B91" s="31" t="s">
        <v>112</v>
      </c>
      <c r="C91" s="355"/>
      <c r="D91" s="340">
        <f>D85+D90</f>
        <v>1601</v>
      </c>
      <c r="E91" s="350">
        <f t="shared" si="9"/>
        <v>9.2286071205496558</v>
      </c>
      <c r="F91" s="19">
        <f>F85+F90</f>
        <v>52</v>
      </c>
      <c r="G91" s="19">
        <f>G85+G90</f>
        <v>14775</v>
      </c>
    </row>
    <row r="92" spans="1:7" ht="31.5" customHeight="1" x14ac:dyDescent="0.25">
      <c r="A92" s="6">
        <v>1</v>
      </c>
      <c r="B92" s="32" t="s">
        <v>160</v>
      </c>
      <c r="C92" s="355"/>
      <c r="D92" s="341">
        <v>1700</v>
      </c>
      <c r="E92" s="17"/>
      <c r="F92" s="19"/>
      <c r="G92" s="19"/>
    </row>
    <row r="93" spans="1:7" ht="30" customHeight="1" x14ac:dyDescent="0.25">
      <c r="A93" s="6">
        <v>1</v>
      </c>
      <c r="B93" s="32" t="s">
        <v>161</v>
      </c>
      <c r="C93" s="355"/>
      <c r="D93" s="341">
        <v>10769</v>
      </c>
      <c r="E93" s="17"/>
      <c r="F93" s="19"/>
      <c r="G93" s="19"/>
    </row>
    <row r="94" spans="1:7" ht="30" customHeight="1" x14ac:dyDescent="0.25">
      <c r="A94" s="6">
        <v>1</v>
      </c>
      <c r="B94" s="32" t="s">
        <v>181</v>
      </c>
      <c r="C94" s="355"/>
      <c r="D94" s="341">
        <v>70</v>
      </c>
      <c r="E94" s="17"/>
      <c r="F94" s="19"/>
      <c r="G94" s="19"/>
    </row>
    <row r="95" spans="1:7" ht="30" customHeight="1" x14ac:dyDescent="0.25">
      <c r="B95" s="32" t="s">
        <v>306</v>
      </c>
      <c r="C95" s="355"/>
      <c r="D95" s="341">
        <v>36</v>
      </c>
      <c r="E95" s="17"/>
      <c r="F95" s="19"/>
      <c r="G95" s="19"/>
    </row>
    <row r="96" spans="1:7" ht="47.25" x14ac:dyDescent="0.25">
      <c r="A96" s="6">
        <v>1</v>
      </c>
      <c r="B96" s="32" t="s">
        <v>283</v>
      </c>
      <c r="C96" s="355"/>
      <c r="D96" s="341">
        <v>4500</v>
      </c>
      <c r="E96" s="341"/>
      <c r="F96" s="341"/>
      <c r="G96" s="341"/>
    </row>
    <row r="97" spans="1:9" ht="21" customHeight="1" thickBot="1" x14ac:dyDescent="0.3">
      <c r="A97" s="6">
        <v>1</v>
      </c>
      <c r="B97" s="356" t="s">
        <v>140</v>
      </c>
      <c r="C97" s="357"/>
      <c r="D97" s="358">
        <v>19254</v>
      </c>
      <c r="E97" s="359"/>
      <c r="F97" s="360"/>
      <c r="G97" s="360"/>
    </row>
    <row r="98" spans="1:9" s="366" customFormat="1" ht="19.5" customHeight="1" thickBot="1" x14ac:dyDescent="0.3">
      <c r="A98" s="6">
        <v>1</v>
      </c>
      <c r="B98" s="361" t="s">
        <v>10</v>
      </c>
      <c r="C98" s="362"/>
      <c r="D98" s="363"/>
      <c r="E98" s="364"/>
      <c r="F98" s="365"/>
      <c r="G98" s="364"/>
    </row>
    <row r="99" spans="1:9" x14ac:dyDescent="0.25">
      <c r="A99" s="6">
        <v>1</v>
      </c>
      <c r="B99" s="367"/>
      <c r="C99" s="368"/>
      <c r="D99" s="332"/>
      <c r="E99" s="13"/>
      <c r="F99" s="13"/>
      <c r="G99" s="13"/>
    </row>
    <row r="100" spans="1:9" ht="29.25" x14ac:dyDescent="0.25">
      <c r="A100" s="6">
        <v>1</v>
      </c>
      <c r="B100" s="369" t="s">
        <v>79</v>
      </c>
      <c r="C100" s="5"/>
      <c r="D100" s="332"/>
      <c r="E100" s="13"/>
      <c r="F100" s="13"/>
      <c r="G100" s="13"/>
    </row>
    <row r="101" spans="1:9" ht="18" customHeight="1" x14ac:dyDescent="0.25">
      <c r="A101" s="6">
        <v>1</v>
      </c>
      <c r="B101" s="330" t="s">
        <v>4</v>
      </c>
      <c r="C101" s="5"/>
      <c r="D101" s="332"/>
      <c r="E101" s="13"/>
      <c r="F101" s="13"/>
      <c r="G101" s="13"/>
    </row>
    <row r="102" spans="1:9" ht="18.75" customHeight="1" x14ac:dyDescent="0.25">
      <c r="A102" s="6">
        <v>1</v>
      </c>
      <c r="B102" s="4" t="s">
        <v>22</v>
      </c>
      <c r="C102" s="5">
        <v>340</v>
      </c>
      <c r="D102" s="13">
        <v>2165</v>
      </c>
      <c r="E102" s="346">
        <v>7.5</v>
      </c>
      <c r="F102" s="3">
        <f t="shared" ref="F102:F110" si="11">ROUND(G102/C102,0)</f>
        <v>48</v>
      </c>
      <c r="G102" s="13">
        <f t="shared" ref="G102:G110" si="12">ROUND(D102*E102,0)</f>
        <v>16238</v>
      </c>
    </row>
    <row r="103" spans="1:9" ht="28.5" customHeight="1" x14ac:dyDescent="0.25">
      <c r="A103" s="6">
        <v>1</v>
      </c>
      <c r="B103" s="292" t="s">
        <v>111</v>
      </c>
      <c r="C103" s="5">
        <v>340</v>
      </c>
      <c r="D103" s="13">
        <v>1944</v>
      </c>
      <c r="E103" s="346">
        <v>7.7</v>
      </c>
      <c r="F103" s="3">
        <f t="shared" si="11"/>
        <v>44</v>
      </c>
      <c r="G103" s="13">
        <f t="shared" si="12"/>
        <v>14969</v>
      </c>
    </row>
    <row r="104" spans="1:9" ht="17.25" customHeight="1" x14ac:dyDescent="0.25">
      <c r="A104" s="6">
        <v>1</v>
      </c>
      <c r="B104" s="4" t="s">
        <v>11</v>
      </c>
      <c r="C104" s="5">
        <v>340</v>
      </c>
      <c r="D104" s="13">
        <v>1128</v>
      </c>
      <c r="E104" s="14">
        <v>9.5</v>
      </c>
      <c r="F104" s="3">
        <f t="shared" si="11"/>
        <v>32</v>
      </c>
      <c r="G104" s="13">
        <f t="shared" si="12"/>
        <v>10716</v>
      </c>
    </row>
    <row r="105" spans="1:9" x14ac:dyDescent="0.25">
      <c r="A105" s="6">
        <v>1</v>
      </c>
      <c r="B105" s="4" t="s">
        <v>57</v>
      </c>
      <c r="C105" s="5">
        <v>340</v>
      </c>
      <c r="D105" s="13">
        <v>4055</v>
      </c>
      <c r="E105" s="14">
        <v>11</v>
      </c>
      <c r="F105" s="3">
        <f t="shared" si="11"/>
        <v>131</v>
      </c>
      <c r="G105" s="13">
        <f t="shared" si="12"/>
        <v>44605</v>
      </c>
    </row>
    <row r="106" spans="1:9" ht="18" customHeight="1" x14ac:dyDescent="0.25">
      <c r="A106" s="6">
        <v>1</v>
      </c>
      <c r="B106" s="4" t="s">
        <v>65</v>
      </c>
      <c r="C106" s="5">
        <v>340</v>
      </c>
      <c r="D106" s="13">
        <v>2326</v>
      </c>
      <c r="E106" s="14">
        <v>11</v>
      </c>
      <c r="F106" s="3">
        <f t="shared" si="11"/>
        <v>75</v>
      </c>
      <c r="G106" s="13">
        <f t="shared" si="12"/>
        <v>25586</v>
      </c>
    </row>
    <row r="107" spans="1:9" x14ac:dyDescent="0.25">
      <c r="A107" s="6">
        <v>1</v>
      </c>
      <c r="B107" s="4" t="s">
        <v>58</v>
      </c>
      <c r="C107" s="5">
        <v>340</v>
      </c>
      <c r="D107" s="13">
        <v>3240</v>
      </c>
      <c r="E107" s="14">
        <v>9.5</v>
      </c>
      <c r="F107" s="3">
        <f t="shared" si="11"/>
        <v>91</v>
      </c>
      <c r="G107" s="13">
        <f t="shared" si="12"/>
        <v>30780</v>
      </c>
    </row>
    <row r="108" spans="1:9" x14ac:dyDescent="0.25">
      <c r="A108" s="6">
        <v>1</v>
      </c>
      <c r="B108" s="4" t="s">
        <v>66</v>
      </c>
      <c r="C108" s="5">
        <v>340</v>
      </c>
      <c r="D108" s="13">
        <v>520</v>
      </c>
      <c r="E108" s="14">
        <v>20.100000000000001</v>
      </c>
      <c r="F108" s="3">
        <f t="shared" si="11"/>
        <v>31</v>
      </c>
      <c r="G108" s="13">
        <f t="shared" si="12"/>
        <v>10452</v>
      </c>
    </row>
    <row r="109" spans="1:9" x14ac:dyDescent="0.25">
      <c r="A109" s="6">
        <v>1</v>
      </c>
      <c r="B109" s="4" t="s">
        <v>62</v>
      </c>
      <c r="C109" s="5">
        <v>340</v>
      </c>
      <c r="D109" s="13">
        <v>1800</v>
      </c>
      <c r="E109" s="14">
        <v>10.5</v>
      </c>
      <c r="F109" s="3">
        <f t="shared" si="11"/>
        <v>56</v>
      </c>
      <c r="G109" s="13">
        <f t="shared" si="12"/>
        <v>18900</v>
      </c>
    </row>
    <row r="110" spans="1:9" x14ac:dyDescent="0.25">
      <c r="A110" s="6">
        <v>1</v>
      </c>
      <c r="B110" s="4" t="s">
        <v>288</v>
      </c>
      <c r="C110" s="5">
        <v>340</v>
      </c>
      <c r="D110" s="13">
        <v>117</v>
      </c>
      <c r="E110" s="370">
        <v>15</v>
      </c>
      <c r="F110" s="3">
        <f t="shared" si="11"/>
        <v>5</v>
      </c>
      <c r="G110" s="13">
        <f t="shared" si="12"/>
        <v>1755</v>
      </c>
    </row>
    <row r="111" spans="1:9" s="20" customFormat="1" ht="16.5" customHeight="1" x14ac:dyDescent="0.25">
      <c r="A111" s="6">
        <v>1</v>
      </c>
      <c r="B111" s="15" t="s">
        <v>5</v>
      </c>
      <c r="C111" s="5"/>
      <c r="D111" s="371">
        <f>SUM(D102:D110)</f>
        <v>17295</v>
      </c>
      <c r="E111" s="17">
        <f>G111/D111</f>
        <v>10.060769008383925</v>
      </c>
      <c r="F111" s="18">
        <f>SUM(F102:F110)</f>
        <v>513</v>
      </c>
      <c r="G111" s="19">
        <f>SUM(G102:G110)</f>
        <v>174001</v>
      </c>
      <c r="H111" s="247"/>
      <c r="I111" s="247"/>
    </row>
    <row r="112" spans="1:9" s="20" customFormat="1" ht="18.75" customHeight="1" x14ac:dyDescent="0.25">
      <c r="A112" s="6">
        <v>1</v>
      </c>
      <c r="B112" s="21" t="s">
        <v>6</v>
      </c>
      <c r="C112" s="22"/>
      <c r="D112" s="332"/>
      <c r="E112" s="3"/>
      <c r="F112" s="3"/>
      <c r="G112" s="13"/>
    </row>
    <row r="113" spans="1:7" s="20" customFormat="1" ht="27" customHeight="1" x14ac:dyDescent="0.25">
      <c r="A113" s="6">
        <v>1</v>
      </c>
      <c r="B113" s="23" t="s">
        <v>312</v>
      </c>
      <c r="C113" s="22"/>
      <c r="D113" s="332">
        <f>SUM(D114:D115)</f>
        <v>12900</v>
      </c>
      <c r="E113" s="3"/>
      <c r="F113" s="3"/>
      <c r="G113" s="13"/>
    </row>
    <row r="114" spans="1:7" s="20" customFormat="1" ht="45" x14ac:dyDescent="0.25">
      <c r="A114" s="6">
        <v>1</v>
      </c>
      <c r="B114" s="372" t="s">
        <v>211</v>
      </c>
      <c r="C114" s="22"/>
      <c r="D114" s="332">
        <v>300</v>
      </c>
      <c r="E114" s="3"/>
      <c r="F114" s="3"/>
      <c r="G114" s="13"/>
    </row>
    <row r="115" spans="1:7" s="20" customFormat="1" x14ac:dyDescent="0.25">
      <c r="A115" s="6">
        <v>1</v>
      </c>
      <c r="B115" s="181" t="s">
        <v>213</v>
      </c>
      <c r="C115" s="22"/>
      <c r="D115" s="332">
        <v>12600</v>
      </c>
      <c r="E115" s="3"/>
      <c r="F115" s="3"/>
      <c r="G115" s="13"/>
    </row>
    <row r="116" spans="1:7" s="20" customFormat="1" x14ac:dyDescent="0.25">
      <c r="A116" s="6">
        <v>1</v>
      </c>
      <c r="B116" s="24" t="s">
        <v>114</v>
      </c>
      <c r="C116" s="22"/>
      <c r="D116" s="332">
        <v>1490</v>
      </c>
      <c r="E116" s="3"/>
      <c r="F116" s="3"/>
      <c r="G116" s="13"/>
    </row>
    <row r="117" spans="1:7" s="20" customFormat="1" ht="30" x14ac:dyDescent="0.25">
      <c r="A117" s="6">
        <v>1</v>
      </c>
      <c r="B117" s="24" t="s">
        <v>115</v>
      </c>
      <c r="C117" s="22"/>
      <c r="D117" s="332">
        <f>29000-1000</f>
        <v>28000</v>
      </c>
      <c r="E117" s="3"/>
      <c r="F117" s="3"/>
      <c r="G117" s="13"/>
    </row>
    <row r="118" spans="1:7" s="20" customFormat="1" ht="16.5" customHeight="1" x14ac:dyDescent="0.25">
      <c r="A118" s="6">
        <v>1</v>
      </c>
      <c r="B118" s="181" t="s">
        <v>214</v>
      </c>
      <c r="C118" s="22"/>
      <c r="D118" s="332">
        <v>28000</v>
      </c>
      <c r="E118" s="3"/>
      <c r="F118" s="3"/>
      <c r="G118" s="13"/>
    </row>
    <row r="119" spans="1:7" s="20" customFormat="1" ht="52.5" customHeight="1" x14ac:dyDescent="0.25">
      <c r="A119" s="6">
        <v>1</v>
      </c>
      <c r="B119" s="24" t="s">
        <v>287</v>
      </c>
      <c r="C119" s="22"/>
      <c r="D119" s="332">
        <v>23000</v>
      </c>
      <c r="E119" s="3"/>
      <c r="F119" s="3"/>
      <c r="G119" s="13"/>
    </row>
    <row r="120" spans="1:7" s="20" customFormat="1" x14ac:dyDescent="0.25">
      <c r="A120" s="6">
        <v>1</v>
      </c>
      <c r="B120" s="18" t="s">
        <v>145</v>
      </c>
      <c r="C120" s="16"/>
      <c r="D120" s="340">
        <f>D113+ROUND(D116*3.2,0)+D117+D119</f>
        <v>68668</v>
      </c>
      <c r="E120" s="3"/>
      <c r="F120" s="3"/>
      <c r="G120" s="13"/>
    </row>
    <row r="121" spans="1:7" s="20" customFormat="1" x14ac:dyDescent="0.25">
      <c r="A121" s="6">
        <v>1</v>
      </c>
      <c r="B121" s="25" t="s">
        <v>116</v>
      </c>
      <c r="C121" s="16"/>
      <c r="D121" s="341">
        <f>SUM(D122:D125)</f>
        <v>7670</v>
      </c>
      <c r="E121" s="3"/>
      <c r="F121" s="3"/>
      <c r="G121" s="13"/>
    </row>
    <row r="122" spans="1:7" s="20" customFormat="1" x14ac:dyDescent="0.25">
      <c r="A122" s="6">
        <v>1</v>
      </c>
      <c r="B122" s="373" t="s">
        <v>19</v>
      </c>
      <c r="C122" s="16"/>
      <c r="D122" s="332">
        <v>6500</v>
      </c>
      <c r="E122" s="3"/>
      <c r="F122" s="3"/>
      <c r="G122" s="13"/>
    </row>
    <row r="123" spans="1:7" s="20" customFormat="1" ht="30" x14ac:dyDescent="0.25">
      <c r="A123" s="6">
        <v>1</v>
      </c>
      <c r="B123" s="292" t="s">
        <v>30</v>
      </c>
      <c r="C123" s="16"/>
      <c r="D123" s="332">
        <v>120</v>
      </c>
      <c r="E123" s="3"/>
      <c r="F123" s="3"/>
      <c r="G123" s="13"/>
    </row>
    <row r="124" spans="1:7" s="20" customFormat="1" x14ac:dyDescent="0.25">
      <c r="A124" s="6">
        <v>1</v>
      </c>
      <c r="B124" s="373" t="s">
        <v>32</v>
      </c>
      <c r="C124" s="16"/>
      <c r="D124" s="332">
        <v>900</v>
      </c>
      <c r="E124" s="3"/>
      <c r="F124" s="3"/>
      <c r="G124" s="13"/>
    </row>
    <row r="125" spans="1:7" s="20" customFormat="1" x14ac:dyDescent="0.25">
      <c r="A125" s="6">
        <v>1</v>
      </c>
      <c r="B125" s="373" t="s">
        <v>67</v>
      </c>
      <c r="C125" s="16"/>
      <c r="D125" s="332">
        <v>150</v>
      </c>
      <c r="E125" s="3"/>
      <c r="F125" s="3"/>
      <c r="G125" s="13"/>
    </row>
    <row r="126" spans="1:7" s="20" customFormat="1" x14ac:dyDescent="0.25">
      <c r="A126" s="6">
        <v>1</v>
      </c>
      <c r="B126" s="33" t="s">
        <v>7</v>
      </c>
      <c r="C126" s="16"/>
      <c r="D126" s="340"/>
      <c r="E126" s="3"/>
      <c r="F126" s="3"/>
      <c r="G126" s="13"/>
    </row>
    <row r="127" spans="1:7" s="20" customFormat="1" ht="15.75" x14ac:dyDescent="0.25">
      <c r="A127" s="6">
        <v>1</v>
      </c>
      <c r="B127" s="345" t="s">
        <v>134</v>
      </c>
      <c r="C127" s="16"/>
      <c r="D127" s="340"/>
      <c r="E127" s="3"/>
      <c r="F127" s="3"/>
      <c r="G127" s="13"/>
    </row>
    <row r="128" spans="1:7" s="20" customFormat="1" x14ac:dyDescent="0.25">
      <c r="A128" s="6">
        <v>1</v>
      </c>
      <c r="B128" s="29" t="s">
        <v>58</v>
      </c>
      <c r="C128" s="28">
        <v>340</v>
      </c>
      <c r="D128" s="332">
        <v>100</v>
      </c>
      <c r="E128" s="346">
        <v>8.5</v>
      </c>
      <c r="F128" s="3">
        <f>ROUND(G128/C128,0)</f>
        <v>3</v>
      </c>
      <c r="G128" s="13">
        <f>ROUND(D128*E128,0)</f>
        <v>850</v>
      </c>
    </row>
    <row r="129" spans="1:14" s="20" customFormat="1" x14ac:dyDescent="0.25">
      <c r="A129" s="6">
        <v>1</v>
      </c>
      <c r="B129" s="29" t="s">
        <v>65</v>
      </c>
      <c r="C129" s="28">
        <v>340</v>
      </c>
      <c r="D129" s="332"/>
      <c r="E129" s="346">
        <v>8.5</v>
      </c>
      <c r="F129" s="3">
        <f t="shared" ref="F129:F130" si="13">ROUND(G129/C129,0)</f>
        <v>0</v>
      </c>
      <c r="G129" s="13">
        <f t="shared" ref="G129:G130" si="14">ROUND(D129*E129,0)</f>
        <v>0</v>
      </c>
    </row>
    <row r="130" spans="1:14" s="20" customFormat="1" x14ac:dyDescent="0.25">
      <c r="A130" s="6">
        <v>1</v>
      </c>
      <c r="B130" s="29" t="s">
        <v>11</v>
      </c>
      <c r="C130" s="28">
        <v>340</v>
      </c>
      <c r="D130" s="332">
        <v>100</v>
      </c>
      <c r="E130" s="346">
        <v>8.5</v>
      </c>
      <c r="F130" s="3">
        <f t="shared" si="13"/>
        <v>3</v>
      </c>
      <c r="G130" s="13">
        <f t="shared" si="14"/>
        <v>850</v>
      </c>
    </row>
    <row r="131" spans="1:14" s="20" customFormat="1" x14ac:dyDescent="0.25">
      <c r="A131" s="6">
        <v>1</v>
      </c>
      <c r="B131" s="190" t="s">
        <v>9</v>
      </c>
      <c r="C131" s="16"/>
      <c r="D131" s="353">
        <f>SUM(D128:D130)</f>
        <v>200</v>
      </c>
      <c r="E131" s="374">
        <f>E128</f>
        <v>8.5</v>
      </c>
      <c r="F131" s="34">
        <f t="shared" ref="F131:G131" si="15">SUM(F128:F130)</f>
        <v>6</v>
      </c>
      <c r="G131" s="354">
        <f t="shared" si="15"/>
        <v>1700</v>
      </c>
      <c r="H131" s="375"/>
      <c r="I131" s="375"/>
      <c r="J131" s="375"/>
      <c r="K131" s="375"/>
      <c r="L131" s="375"/>
    </row>
    <row r="132" spans="1:14" s="20" customFormat="1" ht="18" customHeight="1" thickBot="1" x14ac:dyDescent="0.3">
      <c r="A132" s="6">
        <v>1</v>
      </c>
      <c r="B132" s="31" t="s">
        <v>112</v>
      </c>
      <c r="C132" s="357"/>
      <c r="D132" s="376">
        <f t="shared" ref="D132" si="16">D131</f>
        <v>200</v>
      </c>
      <c r="E132" s="377">
        <f t="shared" ref="E132:G132" si="17">E131</f>
        <v>8.5</v>
      </c>
      <c r="F132" s="360">
        <f t="shared" si="17"/>
        <v>6</v>
      </c>
      <c r="G132" s="360">
        <f t="shared" si="17"/>
        <v>1700</v>
      </c>
      <c r="H132" s="375"/>
      <c r="I132" s="375"/>
      <c r="J132" s="375"/>
      <c r="K132" s="375"/>
      <c r="L132" s="375"/>
      <c r="M132" s="375"/>
      <c r="N132" s="375"/>
    </row>
    <row r="133" spans="1:14" s="366" customFormat="1" ht="15.75" thickBot="1" x14ac:dyDescent="0.3">
      <c r="A133" s="6">
        <v>1</v>
      </c>
      <c r="B133" s="361" t="s">
        <v>10</v>
      </c>
      <c r="C133" s="362"/>
      <c r="D133" s="378"/>
      <c r="E133" s="379"/>
      <c r="F133" s="380"/>
      <c r="G133" s="381"/>
    </row>
    <row r="134" spans="1:14" x14ac:dyDescent="0.25">
      <c r="A134" s="6">
        <v>1</v>
      </c>
      <c r="B134" s="382"/>
      <c r="C134" s="368"/>
      <c r="D134" s="332"/>
      <c r="E134" s="13"/>
      <c r="F134" s="13"/>
      <c r="G134" s="13"/>
      <c r="H134" s="366"/>
      <c r="I134" s="366"/>
      <c r="J134" s="366"/>
      <c r="K134" s="366"/>
      <c r="L134" s="366"/>
      <c r="M134" s="366"/>
      <c r="N134" s="366"/>
    </row>
    <row r="135" spans="1:14" ht="24" customHeight="1" x14ac:dyDescent="0.25">
      <c r="A135" s="6">
        <v>1</v>
      </c>
      <c r="B135" s="610" t="s">
        <v>81</v>
      </c>
      <c r="C135" s="16"/>
      <c r="D135" s="332"/>
      <c r="E135" s="13"/>
      <c r="F135" s="13"/>
      <c r="G135" s="13"/>
    </row>
    <row r="136" spans="1:14" ht="18.75" customHeight="1" x14ac:dyDescent="0.25">
      <c r="A136" s="6">
        <v>1</v>
      </c>
      <c r="B136" s="330" t="s">
        <v>4</v>
      </c>
      <c r="C136" s="16"/>
      <c r="D136" s="332"/>
      <c r="E136" s="13"/>
      <c r="F136" s="13"/>
      <c r="G136" s="13"/>
    </row>
    <row r="137" spans="1:14" ht="29.25" customHeight="1" x14ac:dyDescent="0.25">
      <c r="A137" s="6">
        <v>1</v>
      </c>
      <c r="B137" s="35" t="s">
        <v>104</v>
      </c>
      <c r="C137" s="5">
        <v>300</v>
      </c>
      <c r="D137" s="13">
        <f>1460-20+85</f>
        <v>1525</v>
      </c>
      <c r="E137" s="14">
        <v>13.7</v>
      </c>
      <c r="F137" s="3">
        <f t="shared" ref="F137:F142" si="18">ROUND(G137/C137,0)</f>
        <v>70</v>
      </c>
      <c r="G137" s="13">
        <f t="shared" ref="G137:G143" si="19">ROUND(D137*E137,0)</f>
        <v>20893</v>
      </c>
    </row>
    <row r="138" spans="1:14" x14ac:dyDescent="0.25">
      <c r="A138" s="6">
        <v>1</v>
      </c>
      <c r="B138" s="35" t="s">
        <v>105</v>
      </c>
      <c r="C138" s="5">
        <v>300</v>
      </c>
      <c r="D138" s="13">
        <v>180</v>
      </c>
      <c r="E138" s="14">
        <v>13.3</v>
      </c>
      <c r="F138" s="3">
        <f t="shared" si="18"/>
        <v>8</v>
      </c>
      <c r="G138" s="13">
        <f t="shared" si="19"/>
        <v>2394</v>
      </c>
    </row>
    <row r="139" spans="1:14" ht="15.75" customHeight="1" x14ac:dyDescent="0.25">
      <c r="A139" s="6">
        <v>1</v>
      </c>
      <c r="B139" s="35" t="s">
        <v>28</v>
      </c>
      <c r="C139" s="5">
        <v>300</v>
      </c>
      <c r="D139" s="13">
        <v>3500</v>
      </c>
      <c r="E139" s="14">
        <v>5.6</v>
      </c>
      <c r="F139" s="3">
        <f t="shared" si="18"/>
        <v>65</v>
      </c>
      <c r="G139" s="13">
        <f t="shared" si="19"/>
        <v>19600</v>
      </c>
    </row>
    <row r="140" spans="1:14" x14ac:dyDescent="0.25">
      <c r="A140" s="6">
        <v>1</v>
      </c>
      <c r="B140" s="35" t="s">
        <v>23</v>
      </c>
      <c r="C140" s="5">
        <v>340</v>
      </c>
      <c r="D140" s="13">
        <v>2400</v>
      </c>
      <c r="E140" s="14">
        <v>7</v>
      </c>
      <c r="F140" s="3">
        <f t="shared" si="18"/>
        <v>49</v>
      </c>
      <c r="G140" s="13">
        <f t="shared" si="19"/>
        <v>16800</v>
      </c>
    </row>
    <row r="141" spans="1:14" x14ac:dyDescent="0.25">
      <c r="A141" s="6">
        <v>1</v>
      </c>
      <c r="B141" s="35" t="s">
        <v>24</v>
      </c>
      <c r="C141" s="5">
        <v>330</v>
      </c>
      <c r="D141" s="13">
        <v>1600</v>
      </c>
      <c r="E141" s="14">
        <v>7.6</v>
      </c>
      <c r="F141" s="3">
        <f t="shared" si="18"/>
        <v>37</v>
      </c>
      <c r="G141" s="13">
        <f t="shared" si="19"/>
        <v>12160</v>
      </c>
    </row>
    <row r="142" spans="1:14" x14ac:dyDescent="0.25">
      <c r="A142" s="6">
        <v>1</v>
      </c>
      <c r="B142" s="35" t="s">
        <v>177</v>
      </c>
      <c r="C142" s="5">
        <v>330</v>
      </c>
      <c r="D142" s="13">
        <v>400</v>
      </c>
      <c r="E142" s="14">
        <v>8</v>
      </c>
      <c r="F142" s="3">
        <f t="shared" si="18"/>
        <v>10</v>
      </c>
      <c r="G142" s="13">
        <f t="shared" si="19"/>
        <v>3200</v>
      </c>
    </row>
    <row r="143" spans="1:14" ht="9.75" customHeight="1" x14ac:dyDescent="0.25">
      <c r="A143" s="6">
        <v>1</v>
      </c>
      <c r="B143" s="35"/>
      <c r="C143" s="5"/>
      <c r="D143" s="332"/>
      <c r="E143" s="14"/>
      <c r="F143" s="3"/>
      <c r="G143" s="13">
        <f t="shared" si="19"/>
        <v>0</v>
      </c>
    </row>
    <row r="144" spans="1:14" s="20" customFormat="1" ht="17.25" customHeight="1" x14ac:dyDescent="0.25">
      <c r="A144" s="6">
        <v>1</v>
      </c>
      <c r="B144" s="15" t="s">
        <v>5</v>
      </c>
      <c r="C144" s="383"/>
      <c r="D144" s="18">
        <f>SUM(D137:D143)</f>
        <v>9605</v>
      </c>
      <c r="E144" s="17">
        <f>G144/D144</f>
        <v>7.813326392503904</v>
      </c>
      <c r="F144" s="18">
        <f>SUM(F137:F142)</f>
        <v>239</v>
      </c>
      <c r="G144" s="19">
        <f>SUM(G137:G143)</f>
        <v>75047</v>
      </c>
    </row>
    <row r="145" spans="1:7" s="20" customFormat="1" ht="17.25" customHeight="1" x14ac:dyDescent="0.25">
      <c r="A145" s="6">
        <v>1</v>
      </c>
      <c r="B145" s="36" t="s">
        <v>179</v>
      </c>
      <c r="C145" s="37"/>
      <c r="D145" s="332"/>
      <c r="E145" s="3"/>
      <c r="F145" s="3"/>
      <c r="G145" s="13"/>
    </row>
    <row r="146" spans="1:7" s="20" customFormat="1" ht="30" customHeight="1" x14ac:dyDescent="0.25">
      <c r="A146" s="6">
        <v>1</v>
      </c>
      <c r="B146" s="23" t="s">
        <v>312</v>
      </c>
      <c r="C146" s="37"/>
      <c r="D146" s="332">
        <f>D147+D148</f>
        <v>34069</v>
      </c>
      <c r="E146" s="3"/>
      <c r="F146" s="3"/>
      <c r="G146" s="13"/>
    </row>
    <row r="147" spans="1:7" s="20" customFormat="1" ht="45" x14ac:dyDescent="0.25">
      <c r="A147" s="6">
        <v>1</v>
      </c>
      <c r="B147" s="372" t="s">
        <v>211</v>
      </c>
      <c r="C147" s="37"/>
      <c r="D147" s="332">
        <v>6000</v>
      </c>
      <c r="E147" s="3"/>
      <c r="F147" s="3"/>
      <c r="G147" s="13"/>
    </row>
    <row r="148" spans="1:7" s="20" customFormat="1" x14ac:dyDescent="0.25">
      <c r="A148" s="6">
        <v>1</v>
      </c>
      <c r="B148" s="181" t="s">
        <v>213</v>
      </c>
      <c r="C148" s="37"/>
      <c r="D148" s="332">
        <v>28069</v>
      </c>
      <c r="E148" s="3"/>
      <c r="F148" s="3"/>
      <c r="G148" s="13"/>
    </row>
    <row r="149" spans="1:7" s="20" customFormat="1" x14ac:dyDescent="0.25">
      <c r="A149" s="6">
        <v>1</v>
      </c>
      <c r="B149" s="24" t="s">
        <v>114</v>
      </c>
      <c r="C149" s="37"/>
      <c r="D149" s="332">
        <v>7600</v>
      </c>
      <c r="E149" s="3"/>
      <c r="F149" s="3"/>
      <c r="G149" s="13"/>
    </row>
    <row r="150" spans="1:7" s="20" customFormat="1" ht="30" x14ac:dyDescent="0.25">
      <c r="A150" s="6">
        <v>1</v>
      </c>
      <c r="B150" s="24" t="s">
        <v>115</v>
      </c>
      <c r="C150" s="37"/>
      <c r="D150" s="332">
        <f>D151+D152</f>
        <v>92</v>
      </c>
      <c r="E150" s="3"/>
      <c r="F150" s="3"/>
      <c r="G150" s="13"/>
    </row>
    <row r="151" spans="1:7" s="20" customFormat="1" x14ac:dyDescent="0.25">
      <c r="A151" s="6">
        <v>1</v>
      </c>
      <c r="B151" s="24"/>
      <c r="C151" s="37"/>
      <c r="D151" s="332"/>
      <c r="E151" s="3"/>
      <c r="F151" s="3"/>
      <c r="G151" s="13"/>
    </row>
    <row r="152" spans="1:7" s="20" customFormat="1" ht="30" x14ac:dyDescent="0.25">
      <c r="A152" s="6">
        <v>1</v>
      </c>
      <c r="B152" s="24" t="s">
        <v>250</v>
      </c>
      <c r="C152" s="37"/>
      <c r="D152" s="332">
        <v>92</v>
      </c>
      <c r="E152" s="3"/>
      <c r="F152" s="3"/>
      <c r="G152" s="13"/>
    </row>
    <row r="153" spans="1:7" s="20" customFormat="1" ht="55.5" customHeight="1" x14ac:dyDescent="0.25">
      <c r="A153" s="6">
        <v>1</v>
      </c>
      <c r="B153" s="24" t="s">
        <v>287</v>
      </c>
      <c r="C153" s="37"/>
      <c r="D153" s="332">
        <v>1000</v>
      </c>
      <c r="E153" s="3"/>
      <c r="F153" s="3"/>
      <c r="G153" s="13"/>
    </row>
    <row r="154" spans="1:7" s="20" customFormat="1" ht="27.75" customHeight="1" x14ac:dyDescent="0.25">
      <c r="A154" s="6">
        <v>1</v>
      </c>
      <c r="B154" s="183" t="s">
        <v>145</v>
      </c>
      <c r="C154" s="37"/>
      <c r="D154" s="340">
        <f>D146+ROUND(D149*3.2,0)+D150+D153</f>
        <v>59481</v>
      </c>
      <c r="E154" s="3"/>
      <c r="F154" s="3"/>
      <c r="G154" s="13"/>
    </row>
    <row r="155" spans="1:7" s="20" customFormat="1" x14ac:dyDescent="0.25">
      <c r="A155" s="6">
        <v>1</v>
      </c>
      <c r="B155" s="384" t="s">
        <v>116</v>
      </c>
      <c r="C155" s="37"/>
      <c r="D155" s="341">
        <f>SUM(D156:D180)</f>
        <v>73614</v>
      </c>
      <c r="E155" s="3"/>
      <c r="F155" s="3"/>
      <c r="G155" s="13"/>
    </row>
    <row r="156" spans="1:7" s="20" customFormat="1" ht="30" x14ac:dyDescent="0.25">
      <c r="A156" s="6">
        <v>1</v>
      </c>
      <c r="B156" s="24" t="s">
        <v>223</v>
      </c>
      <c r="C156" s="37"/>
      <c r="D156" s="332">
        <v>7000</v>
      </c>
      <c r="E156" s="3"/>
      <c r="F156" s="3"/>
      <c r="G156" s="13"/>
    </row>
    <row r="157" spans="1:7" s="20" customFormat="1" ht="30" x14ac:dyDescent="0.25">
      <c r="A157" s="6">
        <v>1</v>
      </c>
      <c r="B157" s="24" t="s">
        <v>224</v>
      </c>
      <c r="C157" s="37"/>
      <c r="D157" s="332">
        <v>5675</v>
      </c>
      <c r="E157" s="3"/>
      <c r="F157" s="3"/>
      <c r="G157" s="13"/>
    </row>
    <row r="158" spans="1:7" s="20" customFormat="1" x14ac:dyDescent="0.25">
      <c r="A158" s="6">
        <v>1</v>
      </c>
      <c r="B158" s="24" t="s">
        <v>17</v>
      </c>
      <c r="C158" s="37"/>
      <c r="D158" s="332">
        <v>2114</v>
      </c>
      <c r="E158" s="3"/>
      <c r="F158" s="3"/>
      <c r="G158" s="13"/>
    </row>
    <row r="159" spans="1:7" s="20" customFormat="1" x14ac:dyDescent="0.25">
      <c r="A159" s="6">
        <v>1</v>
      </c>
      <c r="B159" s="24" t="s">
        <v>55</v>
      </c>
      <c r="C159" s="37"/>
      <c r="D159" s="332">
        <v>2800</v>
      </c>
      <c r="E159" s="3"/>
      <c r="F159" s="3"/>
      <c r="G159" s="13"/>
    </row>
    <row r="160" spans="1:7" s="20" customFormat="1" x14ac:dyDescent="0.25">
      <c r="A160" s="6">
        <v>1</v>
      </c>
      <c r="B160" s="24" t="s">
        <v>19</v>
      </c>
      <c r="C160" s="37"/>
      <c r="D160" s="332">
        <v>7000</v>
      </c>
      <c r="E160" s="3"/>
      <c r="F160" s="3"/>
      <c r="G160" s="13"/>
    </row>
    <row r="161" spans="1:7" s="20" customFormat="1" ht="30" x14ac:dyDescent="0.25">
      <c r="A161" s="6">
        <v>1</v>
      </c>
      <c r="B161" s="24" t="s">
        <v>157</v>
      </c>
      <c r="C161" s="37"/>
      <c r="D161" s="332">
        <v>160</v>
      </c>
      <c r="E161" s="3"/>
      <c r="F161" s="3"/>
      <c r="G161" s="13"/>
    </row>
    <row r="162" spans="1:7" s="20" customFormat="1" x14ac:dyDescent="0.25">
      <c r="A162" s="6">
        <v>1</v>
      </c>
      <c r="B162" s="24" t="s">
        <v>262</v>
      </c>
      <c r="C162" s="37"/>
      <c r="D162" s="332">
        <v>2650</v>
      </c>
      <c r="E162" s="3"/>
      <c r="F162" s="3"/>
      <c r="G162" s="13"/>
    </row>
    <row r="163" spans="1:7" s="20" customFormat="1" ht="30" x14ac:dyDescent="0.25">
      <c r="A163" s="6">
        <v>1</v>
      </c>
      <c r="B163" s="24" t="s">
        <v>263</v>
      </c>
      <c r="C163" s="37"/>
      <c r="D163" s="332">
        <v>20</v>
      </c>
      <c r="E163" s="3"/>
      <c r="F163" s="3"/>
      <c r="G163" s="13"/>
    </row>
    <row r="164" spans="1:7" s="20" customFormat="1" x14ac:dyDescent="0.25">
      <c r="A164" s="6">
        <v>1</v>
      </c>
      <c r="B164" s="24" t="s">
        <v>261</v>
      </c>
      <c r="C164" s="37"/>
      <c r="D164" s="332">
        <v>15100</v>
      </c>
      <c r="E164" s="3"/>
      <c r="F164" s="3"/>
      <c r="G164" s="13"/>
    </row>
    <row r="165" spans="1:7" s="20" customFormat="1" x14ac:dyDescent="0.25">
      <c r="A165" s="6">
        <v>1</v>
      </c>
      <c r="B165" s="24" t="s">
        <v>158</v>
      </c>
      <c r="C165" s="37"/>
      <c r="D165" s="332">
        <v>1220</v>
      </c>
      <c r="E165" s="3"/>
      <c r="F165" s="3"/>
      <c r="G165" s="13"/>
    </row>
    <row r="166" spans="1:7" s="20" customFormat="1" x14ac:dyDescent="0.25">
      <c r="A166" s="6">
        <v>1</v>
      </c>
      <c r="B166" s="24" t="s">
        <v>52</v>
      </c>
      <c r="C166" s="37"/>
      <c r="D166" s="332">
        <v>300</v>
      </c>
      <c r="E166" s="3"/>
      <c r="F166" s="3"/>
      <c r="G166" s="13"/>
    </row>
    <row r="167" spans="1:7" s="20" customFormat="1" x14ac:dyDescent="0.25">
      <c r="A167" s="6">
        <v>1</v>
      </c>
      <c r="B167" s="24" t="s">
        <v>56</v>
      </c>
      <c r="C167" s="37"/>
      <c r="D167" s="332">
        <v>480</v>
      </c>
      <c r="E167" s="3"/>
      <c r="F167" s="3"/>
      <c r="G167" s="13"/>
    </row>
    <row r="168" spans="1:7" s="20" customFormat="1" ht="30" x14ac:dyDescent="0.25">
      <c r="A168" s="6">
        <v>1</v>
      </c>
      <c r="B168" s="24" t="s">
        <v>264</v>
      </c>
      <c r="C168" s="37"/>
      <c r="D168" s="332">
        <v>60</v>
      </c>
      <c r="E168" s="3"/>
      <c r="F168" s="3"/>
      <c r="G168" s="13"/>
    </row>
    <row r="169" spans="1:7" s="20" customFormat="1" ht="15" customHeight="1" x14ac:dyDescent="0.25">
      <c r="A169" s="6">
        <v>1</v>
      </c>
      <c r="B169" s="24" t="s">
        <v>225</v>
      </c>
      <c r="C169" s="37"/>
      <c r="D169" s="332">
        <v>2176</v>
      </c>
      <c r="E169" s="3"/>
      <c r="F169" s="3"/>
      <c r="G169" s="13"/>
    </row>
    <row r="170" spans="1:7" s="20" customFormat="1" ht="45" x14ac:dyDescent="0.25">
      <c r="A170" s="6">
        <v>1</v>
      </c>
      <c r="B170" s="24" t="s">
        <v>226</v>
      </c>
      <c r="C170" s="37"/>
      <c r="D170" s="332">
        <v>799</v>
      </c>
      <c r="E170" s="3"/>
      <c r="F170" s="3"/>
      <c r="G170" s="13"/>
    </row>
    <row r="171" spans="1:7" s="20" customFormat="1" x14ac:dyDescent="0.25">
      <c r="A171" s="6">
        <v>1</v>
      </c>
      <c r="B171" s="24" t="s">
        <v>18</v>
      </c>
      <c r="C171" s="37"/>
      <c r="D171" s="332">
        <v>6000</v>
      </c>
      <c r="E171" s="3"/>
      <c r="F171" s="3"/>
      <c r="G171" s="13"/>
    </row>
    <row r="172" spans="1:7" s="20" customFormat="1" x14ac:dyDescent="0.25">
      <c r="A172" s="6">
        <v>1</v>
      </c>
      <c r="B172" s="24" t="s">
        <v>155</v>
      </c>
      <c r="C172" s="37"/>
      <c r="D172" s="332">
        <v>13500</v>
      </c>
      <c r="E172" s="3"/>
      <c r="F172" s="3"/>
      <c r="G172" s="13"/>
    </row>
    <row r="173" spans="1:7" s="20" customFormat="1" x14ac:dyDescent="0.25">
      <c r="A173" s="6">
        <v>1</v>
      </c>
      <c r="B173" s="24" t="s">
        <v>16</v>
      </c>
      <c r="C173" s="37"/>
      <c r="D173" s="332">
        <v>310</v>
      </c>
      <c r="E173" s="3"/>
      <c r="F173" s="3"/>
      <c r="G173" s="13"/>
    </row>
    <row r="174" spans="1:7" s="20" customFormat="1" x14ac:dyDescent="0.25">
      <c r="A174" s="6">
        <v>1</v>
      </c>
      <c r="B174" s="24" t="s">
        <v>53</v>
      </c>
      <c r="C174" s="37"/>
      <c r="D174" s="332">
        <v>3000</v>
      </c>
      <c r="E174" s="3"/>
      <c r="F174" s="3"/>
      <c r="G174" s="13"/>
    </row>
    <row r="175" spans="1:7" s="20" customFormat="1" x14ac:dyDescent="0.25">
      <c r="A175" s="6">
        <v>1</v>
      </c>
      <c r="B175" s="24" t="s">
        <v>156</v>
      </c>
      <c r="C175" s="37"/>
      <c r="D175" s="332">
        <v>900</v>
      </c>
      <c r="E175" s="3"/>
      <c r="F175" s="3"/>
      <c r="G175" s="13"/>
    </row>
    <row r="176" spans="1:7" s="20" customFormat="1" x14ac:dyDescent="0.25">
      <c r="A176" s="6">
        <v>1</v>
      </c>
      <c r="B176" s="24" t="s">
        <v>218</v>
      </c>
      <c r="C176" s="37"/>
      <c r="D176" s="332">
        <v>250</v>
      </c>
      <c r="E176" s="3"/>
      <c r="F176" s="3"/>
      <c r="G176" s="13"/>
    </row>
    <row r="177" spans="1:7" s="20" customFormat="1" ht="62.25" customHeight="1" x14ac:dyDescent="0.25">
      <c r="A177" s="6">
        <v>1</v>
      </c>
      <c r="B177" s="24" t="s">
        <v>280</v>
      </c>
      <c r="C177" s="37"/>
      <c r="D177" s="332">
        <v>1000</v>
      </c>
      <c r="E177" s="3"/>
      <c r="F177" s="3"/>
      <c r="G177" s="13"/>
    </row>
    <row r="178" spans="1:7" s="20" customFormat="1" ht="60.75" customHeight="1" x14ac:dyDescent="0.25">
      <c r="A178" s="6">
        <v>1</v>
      </c>
      <c r="B178" s="24" t="s">
        <v>279</v>
      </c>
      <c r="C178" s="37"/>
      <c r="D178" s="332">
        <v>1000</v>
      </c>
      <c r="E178" s="3"/>
      <c r="F178" s="3"/>
      <c r="G178" s="13"/>
    </row>
    <row r="179" spans="1:7" s="20" customFormat="1" ht="54" customHeight="1" x14ac:dyDescent="0.25">
      <c r="A179" s="6">
        <v>1</v>
      </c>
      <c r="B179" s="24" t="s">
        <v>281</v>
      </c>
      <c r="C179" s="37"/>
      <c r="D179" s="332">
        <v>50</v>
      </c>
      <c r="E179" s="3"/>
      <c r="F179" s="3"/>
      <c r="G179" s="13"/>
    </row>
    <row r="180" spans="1:7" s="20" customFormat="1" ht="63" customHeight="1" x14ac:dyDescent="0.25">
      <c r="A180" s="6">
        <v>1</v>
      </c>
      <c r="B180" s="24" t="s">
        <v>282</v>
      </c>
      <c r="C180" s="37"/>
      <c r="D180" s="332">
        <v>50</v>
      </c>
      <c r="E180" s="3"/>
      <c r="F180" s="3"/>
      <c r="G180" s="13"/>
    </row>
    <row r="181" spans="1:7" s="20" customFormat="1" ht="45" x14ac:dyDescent="0.25">
      <c r="A181" s="6">
        <v>1</v>
      </c>
      <c r="B181" s="24" t="s">
        <v>308</v>
      </c>
      <c r="C181" s="37"/>
      <c r="D181" s="332"/>
      <c r="E181" s="3"/>
      <c r="F181" s="3"/>
      <c r="G181" s="13"/>
    </row>
    <row r="182" spans="1:7" s="20" customFormat="1" ht="15.75" x14ac:dyDescent="0.25">
      <c r="A182" s="6">
        <v>1</v>
      </c>
      <c r="B182" s="27" t="s">
        <v>7</v>
      </c>
      <c r="C182" s="16"/>
      <c r="D182" s="332"/>
      <c r="E182" s="3"/>
      <c r="F182" s="3"/>
      <c r="G182" s="13"/>
    </row>
    <row r="183" spans="1:7" s="20" customFormat="1" ht="15.75" x14ac:dyDescent="0.25">
      <c r="A183" s="6">
        <v>1</v>
      </c>
      <c r="B183" s="345" t="s">
        <v>134</v>
      </c>
      <c r="C183" s="16"/>
      <c r="D183" s="332"/>
      <c r="E183" s="3"/>
      <c r="F183" s="3"/>
      <c r="G183" s="13"/>
    </row>
    <row r="184" spans="1:7" s="20" customFormat="1" x14ac:dyDescent="0.25">
      <c r="A184" s="6">
        <v>1</v>
      </c>
      <c r="B184" s="35" t="s">
        <v>141</v>
      </c>
      <c r="C184" s="5">
        <v>300</v>
      </c>
      <c r="D184" s="385">
        <v>900</v>
      </c>
      <c r="E184" s="14">
        <v>18</v>
      </c>
      <c r="F184" s="3">
        <f>ROUND(G184/C184,0)</f>
        <v>54</v>
      </c>
      <c r="G184" s="13">
        <f>ROUND(D184*E184,0)</f>
        <v>16200</v>
      </c>
    </row>
    <row r="185" spans="1:7" s="20" customFormat="1" ht="15.75" x14ac:dyDescent="0.25">
      <c r="A185" s="6">
        <v>1</v>
      </c>
      <c r="B185" s="190" t="s">
        <v>9</v>
      </c>
      <c r="C185" s="16"/>
      <c r="D185" s="337">
        <f>D184</f>
        <v>900</v>
      </c>
      <c r="E185" s="350">
        <f>G185/D185</f>
        <v>18</v>
      </c>
      <c r="F185" s="354">
        <f>F184</f>
        <v>54</v>
      </c>
      <c r="G185" s="354">
        <f>G184</f>
        <v>16200</v>
      </c>
    </row>
    <row r="186" spans="1:7" s="20" customFormat="1" ht="20.25" customHeight="1" x14ac:dyDescent="0.25">
      <c r="A186" s="6">
        <v>1</v>
      </c>
      <c r="B186" s="345" t="s">
        <v>20</v>
      </c>
      <c r="C186" s="5"/>
      <c r="D186" s="332"/>
      <c r="E186" s="14"/>
      <c r="F186" s="3"/>
      <c r="G186" s="13"/>
    </row>
    <row r="187" spans="1:7" s="20" customFormat="1" ht="18.75" customHeight="1" x14ac:dyDescent="0.25">
      <c r="A187" s="6">
        <v>1</v>
      </c>
      <c r="B187" s="30" t="s">
        <v>24</v>
      </c>
      <c r="C187" s="5">
        <v>240</v>
      </c>
      <c r="D187" s="13">
        <v>570</v>
      </c>
      <c r="E187" s="14">
        <v>7</v>
      </c>
      <c r="F187" s="3">
        <f>ROUND(G187/C187,0)</f>
        <v>17</v>
      </c>
      <c r="G187" s="13">
        <f>ROUND(D187*E187,0)</f>
        <v>3990</v>
      </c>
    </row>
    <row r="188" spans="1:7" s="20" customFormat="1" ht="18.75" customHeight="1" x14ac:dyDescent="0.25">
      <c r="A188" s="6">
        <v>1</v>
      </c>
      <c r="B188" s="30" t="s">
        <v>23</v>
      </c>
      <c r="C188" s="5">
        <v>240</v>
      </c>
      <c r="D188" s="13">
        <v>420</v>
      </c>
      <c r="E188" s="14">
        <v>4</v>
      </c>
      <c r="F188" s="3">
        <f>ROUND(G188/C188,0)</f>
        <v>7</v>
      </c>
      <c r="G188" s="13">
        <f>ROUND(D188*E188,0)</f>
        <v>1680</v>
      </c>
    </row>
    <row r="189" spans="1:7" s="20" customFormat="1" ht="18.75" customHeight="1" x14ac:dyDescent="0.25">
      <c r="A189" s="6">
        <v>1</v>
      </c>
      <c r="B189" s="190" t="s">
        <v>136</v>
      </c>
      <c r="C189" s="386"/>
      <c r="D189" s="19">
        <f>SUM(D187:D188)</f>
        <v>990</v>
      </c>
      <c r="E189" s="350">
        <f>G189/D189</f>
        <v>5.7272727272727275</v>
      </c>
      <c r="F189" s="354">
        <f t="shared" ref="F189:G189" si="20">SUM(F187:F188)</f>
        <v>24</v>
      </c>
      <c r="G189" s="354">
        <f t="shared" si="20"/>
        <v>5670</v>
      </c>
    </row>
    <row r="190" spans="1:7" s="20" customFormat="1" ht="24.75" customHeight="1" x14ac:dyDescent="0.25">
      <c r="A190" s="6">
        <v>1</v>
      </c>
      <c r="B190" s="31" t="s">
        <v>112</v>
      </c>
      <c r="C190" s="355"/>
      <c r="D190" s="354">
        <f>D189+D185</f>
        <v>1890</v>
      </c>
      <c r="E190" s="387">
        <f>G190/D190</f>
        <v>11.571428571428571</v>
      </c>
      <c r="F190" s="388">
        <f>F189+F185</f>
        <v>78</v>
      </c>
      <c r="G190" s="388">
        <f>G189+G185</f>
        <v>21870</v>
      </c>
    </row>
    <row r="191" spans="1:7" s="20" customFormat="1" ht="30" customHeight="1" x14ac:dyDescent="0.25">
      <c r="A191" s="6"/>
      <c r="B191" s="32" t="s">
        <v>304</v>
      </c>
      <c r="C191" s="355"/>
      <c r="D191" s="341">
        <v>20</v>
      </c>
      <c r="E191" s="17"/>
      <c r="F191" s="19"/>
      <c r="G191" s="19"/>
    </row>
    <row r="192" spans="1:7" s="20" customFormat="1" ht="46.5" customHeight="1" x14ac:dyDescent="0.25">
      <c r="A192" s="6"/>
      <c r="B192" s="32" t="s">
        <v>305</v>
      </c>
      <c r="C192" s="355"/>
      <c r="D192" s="341">
        <v>15</v>
      </c>
      <c r="E192" s="17"/>
      <c r="F192" s="19"/>
      <c r="G192" s="19"/>
    </row>
    <row r="193" spans="1:7" s="20" customFormat="1" ht="24.75" customHeight="1" x14ac:dyDescent="0.25">
      <c r="A193" s="6"/>
      <c r="B193" s="32" t="s">
        <v>306</v>
      </c>
      <c r="C193" s="355"/>
      <c r="D193" s="341">
        <v>15</v>
      </c>
      <c r="E193" s="17"/>
      <c r="F193" s="19"/>
      <c r="G193" s="19"/>
    </row>
    <row r="194" spans="1:7" s="20" customFormat="1" ht="24.75" customHeight="1" thickBot="1" x14ac:dyDescent="0.3">
      <c r="A194" s="6"/>
      <c r="B194" s="356" t="s">
        <v>140</v>
      </c>
      <c r="C194" s="357"/>
      <c r="D194" s="358">
        <v>30</v>
      </c>
      <c r="E194" s="359"/>
      <c r="F194" s="360"/>
      <c r="G194" s="360"/>
    </row>
    <row r="195" spans="1:7" s="366" customFormat="1" ht="16.5" customHeight="1" thickBot="1" x14ac:dyDescent="0.3">
      <c r="A195" s="6">
        <v>1</v>
      </c>
      <c r="B195" s="361" t="s">
        <v>10</v>
      </c>
      <c r="C195" s="362"/>
      <c r="D195" s="389"/>
      <c r="E195" s="365"/>
      <c r="F195" s="364"/>
      <c r="G195" s="390"/>
    </row>
    <row r="196" spans="1:7" ht="16.5" hidden="1" customHeight="1" x14ac:dyDescent="0.25">
      <c r="A196" s="6">
        <v>1</v>
      </c>
      <c r="B196" s="382"/>
      <c r="C196" s="368"/>
      <c r="D196" s="332"/>
      <c r="E196" s="13"/>
      <c r="F196" s="13"/>
      <c r="G196" s="13"/>
    </row>
    <row r="197" spans="1:7" ht="29.25" hidden="1" x14ac:dyDescent="0.25">
      <c r="A197" s="6">
        <v>1</v>
      </c>
      <c r="B197" s="369" t="s">
        <v>131</v>
      </c>
      <c r="C197" s="5"/>
      <c r="D197" s="332"/>
      <c r="E197" s="13"/>
      <c r="F197" s="13"/>
      <c r="G197" s="13"/>
    </row>
    <row r="198" spans="1:7" ht="16.5" hidden="1" customHeight="1" x14ac:dyDescent="0.25">
      <c r="A198" s="6">
        <v>1</v>
      </c>
      <c r="B198" s="330" t="s">
        <v>4</v>
      </c>
      <c r="C198" s="5"/>
      <c r="D198" s="332"/>
      <c r="E198" s="13"/>
      <c r="F198" s="13"/>
      <c r="G198" s="13"/>
    </row>
    <row r="199" spans="1:7" ht="16.5" hidden="1" customHeight="1" x14ac:dyDescent="0.25">
      <c r="A199" s="6">
        <v>1</v>
      </c>
      <c r="B199" s="4" t="s">
        <v>11</v>
      </c>
      <c r="C199" s="5">
        <v>320</v>
      </c>
      <c r="D199" s="13">
        <v>1737</v>
      </c>
      <c r="E199" s="14">
        <v>7</v>
      </c>
      <c r="F199" s="3">
        <f t="shared" ref="F199:F212" si="21">ROUND(G199/C199,0)</f>
        <v>38</v>
      </c>
      <c r="G199" s="13">
        <f t="shared" ref="G199:G212" si="22">ROUND(D199*E199,0)</f>
        <v>12159</v>
      </c>
    </row>
    <row r="200" spans="1:7" ht="18" hidden="1" customHeight="1" x14ac:dyDescent="0.25">
      <c r="A200" s="6">
        <v>1</v>
      </c>
      <c r="B200" s="4" t="s">
        <v>60</v>
      </c>
      <c r="C200" s="5">
        <v>320</v>
      </c>
      <c r="D200" s="13">
        <v>260</v>
      </c>
      <c r="E200" s="14">
        <v>9</v>
      </c>
      <c r="F200" s="3">
        <f t="shared" si="21"/>
        <v>7</v>
      </c>
      <c r="G200" s="13">
        <f t="shared" si="22"/>
        <v>2340</v>
      </c>
    </row>
    <row r="201" spans="1:7" ht="18" hidden="1" customHeight="1" x14ac:dyDescent="0.25">
      <c r="A201" s="6">
        <v>1</v>
      </c>
      <c r="B201" s="4" t="s">
        <v>12</v>
      </c>
      <c r="C201" s="5">
        <v>320</v>
      </c>
      <c r="D201" s="13">
        <v>1045</v>
      </c>
      <c r="E201" s="14">
        <v>7</v>
      </c>
      <c r="F201" s="3">
        <f t="shared" si="21"/>
        <v>23</v>
      </c>
      <c r="G201" s="13">
        <f t="shared" si="22"/>
        <v>7315</v>
      </c>
    </row>
    <row r="202" spans="1:7" ht="15.75" hidden="1" customHeight="1" x14ac:dyDescent="0.25">
      <c r="A202" s="6">
        <v>1</v>
      </c>
      <c r="B202" s="4" t="s">
        <v>35</v>
      </c>
      <c r="C202" s="5">
        <v>320</v>
      </c>
      <c r="D202" s="13">
        <v>495</v>
      </c>
      <c r="E202" s="14">
        <v>14</v>
      </c>
      <c r="F202" s="3">
        <f t="shared" si="21"/>
        <v>22</v>
      </c>
      <c r="G202" s="13">
        <f t="shared" si="22"/>
        <v>6930</v>
      </c>
    </row>
    <row r="203" spans="1:7" ht="15.75" hidden="1" customHeight="1" x14ac:dyDescent="0.25">
      <c r="A203" s="6">
        <v>1</v>
      </c>
      <c r="B203" s="4" t="s">
        <v>34</v>
      </c>
      <c r="C203" s="5">
        <v>320</v>
      </c>
      <c r="D203" s="13">
        <v>250</v>
      </c>
      <c r="E203" s="14">
        <v>10</v>
      </c>
      <c r="F203" s="3">
        <f t="shared" si="21"/>
        <v>8</v>
      </c>
      <c r="G203" s="13">
        <f t="shared" si="22"/>
        <v>2500</v>
      </c>
    </row>
    <row r="204" spans="1:7" ht="18.75" hidden="1" customHeight="1" x14ac:dyDescent="0.25">
      <c r="A204" s="6">
        <v>1</v>
      </c>
      <c r="B204" s="4" t="s">
        <v>63</v>
      </c>
      <c r="C204" s="5">
        <v>320</v>
      </c>
      <c r="D204" s="13">
        <v>425</v>
      </c>
      <c r="E204" s="14">
        <v>13</v>
      </c>
      <c r="F204" s="3">
        <f t="shared" si="21"/>
        <v>17</v>
      </c>
      <c r="G204" s="13">
        <f t="shared" si="22"/>
        <v>5525</v>
      </c>
    </row>
    <row r="205" spans="1:7" ht="18" hidden="1" customHeight="1" x14ac:dyDescent="0.25">
      <c r="A205" s="6">
        <v>1</v>
      </c>
      <c r="B205" s="4" t="s">
        <v>68</v>
      </c>
      <c r="C205" s="5">
        <v>320</v>
      </c>
      <c r="D205" s="13">
        <v>115</v>
      </c>
      <c r="E205" s="14">
        <v>14.5</v>
      </c>
      <c r="F205" s="3">
        <f t="shared" si="21"/>
        <v>5</v>
      </c>
      <c r="G205" s="13">
        <f t="shared" si="22"/>
        <v>1668</v>
      </c>
    </row>
    <row r="206" spans="1:7" ht="15.75" hidden="1" customHeight="1" x14ac:dyDescent="0.25">
      <c r="A206" s="6">
        <v>1</v>
      </c>
      <c r="B206" s="4" t="s">
        <v>69</v>
      </c>
      <c r="C206" s="5">
        <v>320</v>
      </c>
      <c r="D206" s="13">
        <v>96</v>
      </c>
      <c r="E206" s="14">
        <v>9</v>
      </c>
      <c r="F206" s="3">
        <f t="shared" si="21"/>
        <v>3</v>
      </c>
      <c r="G206" s="13">
        <f t="shared" si="22"/>
        <v>864</v>
      </c>
    </row>
    <row r="207" spans="1:7" ht="18" hidden="1" customHeight="1" x14ac:dyDescent="0.25">
      <c r="A207" s="6">
        <v>1</v>
      </c>
      <c r="B207" s="4" t="s">
        <v>44</v>
      </c>
      <c r="C207" s="5">
        <v>320</v>
      </c>
      <c r="D207" s="13">
        <v>235</v>
      </c>
      <c r="E207" s="14">
        <v>15.5</v>
      </c>
      <c r="F207" s="3">
        <f t="shared" si="21"/>
        <v>11</v>
      </c>
      <c r="G207" s="13">
        <f t="shared" si="22"/>
        <v>3643</v>
      </c>
    </row>
    <row r="208" spans="1:7" ht="15.75" hidden="1" customHeight="1" x14ac:dyDescent="0.25">
      <c r="A208" s="6">
        <v>1</v>
      </c>
      <c r="B208" s="4" t="s">
        <v>62</v>
      </c>
      <c r="C208" s="5">
        <v>320</v>
      </c>
      <c r="D208" s="13">
        <v>500</v>
      </c>
      <c r="E208" s="14">
        <v>13</v>
      </c>
      <c r="F208" s="3">
        <f t="shared" si="21"/>
        <v>20</v>
      </c>
      <c r="G208" s="13">
        <f t="shared" si="22"/>
        <v>6500</v>
      </c>
    </row>
    <row r="209" spans="1:8" ht="15.75" hidden="1" customHeight="1" x14ac:dyDescent="0.25">
      <c r="A209" s="6">
        <v>1</v>
      </c>
      <c r="B209" s="4" t="s">
        <v>58</v>
      </c>
      <c r="C209" s="5">
        <v>320</v>
      </c>
      <c r="D209" s="13">
        <v>770</v>
      </c>
      <c r="E209" s="14">
        <v>11</v>
      </c>
      <c r="F209" s="3">
        <f t="shared" si="21"/>
        <v>26</v>
      </c>
      <c r="G209" s="13">
        <f t="shared" si="22"/>
        <v>8470</v>
      </c>
    </row>
    <row r="210" spans="1:8" ht="18" hidden="1" customHeight="1" x14ac:dyDescent="0.25">
      <c r="A210" s="6">
        <v>1</v>
      </c>
      <c r="B210" s="4" t="s">
        <v>70</v>
      </c>
      <c r="C210" s="5">
        <v>320</v>
      </c>
      <c r="D210" s="13">
        <v>295</v>
      </c>
      <c r="E210" s="14">
        <v>23.5</v>
      </c>
      <c r="F210" s="3">
        <f t="shared" si="21"/>
        <v>22</v>
      </c>
      <c r="G210" s="13">
        <f t="shared" si="22"/>
        <v>6933</v>
      </c>
    </row>
    <row r="211" spans="1:8" ht="18" hidden="1" customHeight="1" x14ac:dyDescent="0.25">
      <c r="A211" s="6">
        <v>1</v>
      </c>
      <c r="B211" s="4" t="s">
        <v>180</v>
      </c>
      <c r="C211" s="5">
        <v>320</v>
      </c>
      <c r="D211" s="13">
        <v>997</v>
      </c>
      <c r="E211" s="370">
        <v>13.5</v>
      </c>
      <c r="F211" s="3">
        <f t="shared" si="21"/>
        <v>42</v>
      </c>
      <c r="G211" s="13">
        <f t="shared" si="22"/>
        <v>13460</v>
      </c>
    </row>
    <row r="212" spans="1:8" ht="15.75" hidden="1" customHeight="1" x14ac:dyDescent="0.25">
      <c r="A212" s="6">
        <v>1</v>
      </c>
      <c r="B212" s="4" t="s">
        <v>27</v>
      </c>
      <c r="C212" s="5">
        <v>310</v>
      </c>
      <c r="D212" s="13">
        <v>3805</v>
      </c>
      <c r="E212" s="370">
        <v>6</v>
      </c>
      <c r="F212" s="3">
        <f t="shared" si="21"/>
        <v>74</v>
      </c>
      <c r="G212" s="13">
        <f t="shared" si="22"/>
        <v>22830</v>
      </c>
    </row>
    <row r="213" spans="1:8" s="20" customFormat="1" ht="18" hidden="1" customHeight="1" x14ac:dyDescent="0.25">
      <c r="A213" s="6">
        <v>1</v>
      </c>
      <c r="B213" s="15" t="s">
        <v>5</v>
      </c>
      <c r="C213" s="5"/>
      <c r="D213" s="19">
        <f>SUM(D199:D212)</f>
        <v>11025</v>
      </c>
      <c r="E213" s="391">
        <f>G213/D213</f>
        <v>9.1734240362811796</v>
      </c>
      <c r="F213" s="19">
        <f>SUM(F199:F212)</f>
        <v>318</v>
      </c>
      <c r="G213" s="19">
        <f>SUM(G199:G212)</f>
        <v>101137</v>
      </c>
      <c r="H213" s="247"/>
    </row>
    <row r="214" spans="1:8" s="20" customFormat="1" ht="17.25" hidden="1" customHeight="1" x14ac:dyDescent="0.25">
      <c r="A214" s="6">
        <v>1</v>
      </c>
      <c r="B214" s="21" t="s">
        <v>179</v>
      </c>
      <c r="C214" s="22"/>
      <c r="D214" s="332"/>
      <c r="E214" s="3"/>
      <c r="F214" s="3"/>
      <c r="G214" s="13"/>
    </row>
    <row r="215" spans="1:8" s="20" customFormat="1" ht="35.25" hidden="1" customHeight="1" x14ac:dyDescent="0.25">
      <c r="A215" s="6">
        <v>1</v>
      </c>
      <c r="B215" s="23" t="s">
        <v>312</v>
      </c>
      <c r="C215" s="22"/>
      <c r="D215" s="332">
        <f>SUM(D216:D218)</f>
        <v>76990</v>
      </c>
      <c r="E215" s="3"/>
      <c r="F215" s="3"/>
      <c r="G215" s="13"/>
    </row>
    <row r="216" spans="1:8" s="20" customFormat="1" hidden="1" x14ac:dyDescent="0.25">
      <c r="A216" s="6">
        <v>1</v>
      </c>
      <c r="B216" s="392" t="s">
        <v>196</v>
      </c>
      <c r="C216" s="22"/>
      <c r="D216" s="332">
        <v>4240</v>
      </c>
      <c r="E216" s="3"/>
      <c r="F216" s="3"/>
      <c r="G216" s="13"/>
    </row>
    <row r="217" spans="1:8" s="20" customFormat="1" ht="45" hidden="1" x14ac:dyDescent="0.25">
      <c r="A217" s="6">
        <v>1</v>
      </c>
      <c r="B217" s="181" t="s">
        <v>211</v>
      </c>
      <c r="C217" s="22"/>
      <c r="D217" s="332">
        <v>10000</v>
      </c>
      <c r="E217" s="3"/>
      <c r="F217" s="3"/>
      <c r="G217" s="13"/>
    </row>
    <row r="218" spans="1:8" s="20" customFormat="1" hidden="1" x14ac:dyDescent="0.25">
      <c r="A218" s="6">
        <v>1</v>
      </c>
      <c r="B218" s="181" t="s">
        <v>213</v>
      </c>
      <c r="C218" s="22"/>
      <c r="D218" s="332">
        <v>62750</v>
      </c>
      <c r="E218" s="3"/>
      <c r="F218" s="3"/>
      <c r="G218" s="13"/>
    </row>
    <row r="219" spans="1:8" s="20" customFormat="1" hidden="1" x14ac:dyDescent="0.25">
      <c r="A219" s="6">
        <v>1</v>
      </c>
      <c r="B219" s="24" t="s">
        <v>114</v>
      </c>
      <c r="C219" s="22"/>
      <c r="D219" s="332">
        <v>4450</v>
      </c>
      <c r="E219" s="3"/>
      <c r="F219" s="3"/>
      <c r="G219" s="13"/>
    </row>
    <row r="220" spans="1:8" s="20" customFormat="1" ht="30" hidden="1" x14ac:dyDescent="0.25">
      <c r="A220" s="6">
        <v>1</v>
      </c>
      <c r="B220" s="24" t="s">
        <v>115</v>
      </c>
      <c r="C220" s="22"/>
      <c r="D220" s="332">
        <f>D221</f>
        <v>24000</v>
      </c>
      <c r="E220" s="3"/>
      <c r="F220" s="3"/>
      <c r="G220" s="13"/>
    </row>
    <row r="221" spans="1:8" s="20" customFormat="1" ht="17.25" hidden="1" customHeight="1" x14ac:dyDescent="0.25">
      <c r="A221" s="6">
        <v>1</v>
      </c>
      <c r="B221" s="181" t="s">
        <v>214</v>
      </c>
      <c r="C221" s="22"/>
      <c r="D221" s="332">
        <v>24000</v>
      </c>
      <c r="E221" s="3"/>
      <c r="F221" s="3"/>
      <c r="G221" s="13"/>
    </row>
    <row r="222" spans="1:8" s="20" customFormat="1" ht="45" hidden="1" x14ac:dyDescent="0.25">
      <c r="A222" s="6">
        <v>1</v>
      </c>
      <c r="B222" s="24" t="s">
        <v>287</v>
      </c>
      <c r="C222" s="22"/>
      <c r="D222" s="332">
        <v>12445</v>
      </c>
      <c r="E222" s="3"/>
      <c r="F222" s="3"/>
      <c r="G222" s="13"/>
    </row>
    <row r="223" spans="1:8" s="20" customFormat="1" ht="17.25" hidden="1" customHeight="1" x14ac:dyDescent="0.25">
      <c r="A223" s="6">
        <v>1</v>
      </c>
      <c r="B223" s="183" t="s">
        <v>145</v>
      </c>
      <c r="C223" s="22"/>
      <c r="D223" s="340">
        <f>D215+D219*3.2+D220+D222</f>
        <v>127675</v>
      </c>
      <c r="E223" s="3"/>
      <c r="F223" s="3"/>
      <c r="G223" s="13"/>
    </row>
    <row r="224" spans="1:8" s="20" customFormat="1" hidden="1" x14ac:dyDescent="0.25">
      <c r="A224" s="6">
        <v>1</v>
      </c>
      <c r="B224" s="384" t="s">
        <v>116</v>
      </c>
      <c r="C224" s="22"/>
      <c r="D224" s="341">
        <f>SUM(D225:D240)</f>
        <v>21790</v>
      </c>
      <c r="E224" s="3"/>
      <c r="F224" s="3"/>
      <c r="G224" s="13"/>
    </row>
    <row r="225" spans="1:7" s="20" customFormat="1" ht="47.25" hidden="1" x14ac:dyDescent="0.25">
      <c r="A225" s="6">
        <v>1</v>
      </c>
      <c r="B225" s="393" t="s">
        <v>307</v>
      </c>
      <c r="C225" s="22"/>
      <c r="D225" s="332">
        <v>3000</v>
      </c>
      <c r="E225" s="3"/>
      <c r="F225" s="3"/>
      <c r="G225" s="13"/>
    </row>
    <row r="226" spans="1:7" s="20" customFormat="1" hidden="1" x14ac:dyDescent="0.25">
      <c r="A226" s="6">
        <v>1</v>
      </c>
      <c r="B226" s="394" t="s">
        <v>19</v>
      </c>
      <c r="C226" s="22"/>
      <c r="D226" s="332">
        <v>1000</v>
      </c>
      <c r="E226" s="3"/>
      <c r="F226" s="3"/>
      <c r="G226" s="13"/>
    </row>
    <row r="227" spans="1:7" s="20" customFormat="1" ht="30" hidden="1" x14ac:dyDescent="0.25">
      <c r="A227" s="6">
        <v>1</v>
      </c>
      <c r="B227" s="395" t="s">
        <v>157</v>
      </c>
      <c r="C227" s="22"/>
      <c r="D227" s="332">
        <v>100</v>
      </c>
      <c r="E227" s="3"/>
      <c r="F227" s="3"/>
      <c r="G227" s="13"/>
    </row>
    <row r="228" spans="1:7" s="20" customFormat="1" hidden="1" x14ac:dyDescent="0.25">
      <c r="A228" s="6">
        <v>1</v>
      </c>
      <c r="B228" s="396" t="s">
        <v>261</v>
      </c>
      <c r="C228" s="22"/>
      <c r="D228" s="332">
        <v>4000</v>
      </c>
      <c r="E228" s="3"/>
      <c r="F228" s="3"/>
      <c r="G228" s="13"/>
    </row>
    <row r="229" spans="1:7" s="20" customFormat="1" ht="30" hidden="1" x14ac:dyDescent="0.25">
      <c r="A229" s="6">
        <v>1</v>
      </c>
      <c r="B229" s="396" t="s">
        <v>227</v>
      </c>
      <c r="C229" s="22"/>
      <c r="D229" s="332">
        <v>250</v>
      </c>
      <c r="E229" s="3"/>
      <c r="F229" s="3"/>
      <c r="G229" s="13"/>
    </row>
    <row r="230" spans="1:7" s="20" customFormat="1" hidden="1" x14ac:dyDescent="0.25">
      <c r="A230" s="6">
        <v>1</v>
      </c>
      <c r="B230" s="395" t="s">
        <v>52</v>
      </c>
      <c r="C230" s="22"/>
      <c r="D230" s="332">
        <v>2100</v>
      </c>
      <c r="E230" s="3"/>
      <c r="F230" s="3"/>
      <c r="G230" s="13"/>
    </row>
    <row r="231" spans="1:7" s="20" customFormat="1" hidden="1" x14ac:dyDescent="0.25">
      <c r="A231" s="6">
        <v>1</v>
      </c>
      <c r="B231" s="395" t="s">
        <v>54</v>
      </c>
      <c r="C231" s="22"/>
      <c r="D231" s="332">
        <v>500</v>
      </c>
      <c r="E231" s="3"/>
      <c r="F231" s="3"/>
      <c r="G231" s="13"/>
    </row>
    <row r="232" spans="1:7" s="20" customFormat="1" ht="30" hidden="1" x14ac:dyDescent="0.25">
      <c r="A232" s="6">
        <v>1</v>
      </c>
      <c r="B232" s="396" t="s">
        <v>264</v>
      </c>
      <c r="C232" s="22"/>
      <c r="D232" s="332">
        <v>40</v>
      </c>
      <c r="E232" s="3"/>
      <c r="F232" s="3"/>
      <c r="G232" s="13"/>
    </row>
    <row r="233" spans="1:7" s="20" customFormat="1" hidden="1" x14ac:dyDescent="0.25">
      <c r="A233" s="6">
        <v>1</v>
      </c>
      <c r="B233" s="396" t="s">
        <v>18</v>
      </c>
      <c r="C233" s="22"/>
      <c r="D233" s="332">
        <v>2000</v>
      </c>
      <c r="E233" s="3"/>
      <c r="F233" s="3"/>
      <c r="G233" s="13"/>
    </row>
    <row r="234" spans="1:7" s="20" customFormat="1" hidden="1" x14ac:dyDescent="0.25">
      <c r="A234" s="6">
        <v>1</v>
      </c>
      <c r="B234" s="396" t="s">
        <v>155</v>
      </c>
      <c r="C234" s="22"/>
      <c r="D234" s="332">
        <v>5000</v>
      </c>
      <c r="E234" s="3"/>
      <c r="F234" s="3"/>
      <c r="G234" s="13"/>
    </row>
    <row r="235" spans="1:7" s="20" customFormat="1" hidden="1" x14ac:dyDescent="0.25">
      <c r="A235" s="6">
        <v>1</v>
      </c>
      <c r="B235" s="396" t="s">
        <v>16</v>
      </c>
      <c r="C235" s="22"/>
      <c r="D235" s="332">
        <v>50</v>
      </c>
      <c r="E235" s="3"/>
      <c r="F235" s="3"/>
      <c r="G235" s="13"/>
    </row>
    <row r="236" spans="1:7" s="20" customFormat="1" hidden="1" x14ac:dyDescent="0.25">
      <c r="A236" s="6">
        <v>1</v>
      </c>
      <c r="B236" s="396" t="s">
        <v>29</v>
      </c>
      <c r="C236" s="22"/>
      <c r="D236" s="332">
        <v>400</v>
      </c>
      <c r="E236" s="3"/>
      <c r="F236" s="3"/>
      <c r="G236" s="13"/>
    </row>
    <row r="237" spans="1:7" s="20" customFormat="1" hidden="1" x14ac:dyDescent="0.25">
      <c r="A237" s="6">
        <v>1</v>
      </c>
      <c r="B237" s="396" t="s">
        <v>53</v>
      </c>
      <c r="C237" s="22"/>
      <c r="D237" s="332">
        <v>1000</v>
      </c>
      <c r="E237" s="3"/>
      <c r="F237" s="3"/>
      <c r="G237" s="13"/>
    </row>
    <row r="238" spans="1:7" s="20" customFormat="1" hidden="1" x14ac:dyDescent="0.25">
      <c r="A238" s="6">
        <v>1</v>
      </c>
      <c r="B238" s="396" t="s">
        <v>221</v>
      </c>
      <c r="C238" s="22"/>
      <c r="D238" s="332">
        <v>100</v>
      </c>
      <c r="E238" s="3"/>
      <c r="F238" s="3"/>
      <c r="G238" s="13"/>
    </row>
    <row r="239" spans="1:7" s="20" customFormat="1" hidden="1" x14ac:dyDescent="0.25">
      <c r="A239" s="6">
        <v>1</v>
      </c>
      <c r="B239" s="396" t="s">
        <v>156</v>
      </c>
      <c r="C239" s="22"/>
      <c r="D239" s="332">
        <v>1750</v>
      </c>
      <c r="E239" s="3"/>
      <c r="F239" s="3"/>
      <c r="G239" s="13"/>
    </row>
    <row r="240" spans="1:7" s="20" customFormat="1" hidden="1" x14ac:dyDescent="0.25">
      <c r="A240" s="6">
        <v>1</v>
      </c>
      <c r="B240" s="396" t="s">
        <v>218</v>
      </c>
      <c r="C240" s="22"/>
      <c r="D240" s="332">
        <v>500</v>
      </c>
      <c r="E240" s="3"/>
      <c r="F240" s="3"/>
      <c r="G240" s="13"/>
    </row>
    <row r="241" spans="1:8" s="20" customFormat="1" ht="14.25" hidden="1" customHeight="1" x14ac:dyDescent="0.25">
      <c r="A241" s="6">
        <v>1</v>
      </c>
      <c r="B241" s="33" t="s">
        <v>7</v>
      </c>
      <c r="C241" s="5"/>
      <c r="D241" s="332"/>
      <c r="E241" s="3"/>
      <c r="F241" s="3"/>
      <c r="G241" s="13"/>
    </row>
    <row r="242" spans="1:8" s="20" customFormat="1" ht="18.75" hidden="1" customHeight="1" x14ac:dyDescent="0.25">
      <c r="A242" s="6">
        <v>1</v>
      </c>
      <c r="B242" s="345" t="s">
        <v>134</v>
      </c>
      <c r="C242" s="5"/>
      <c r="D242" s="332"/>
      <c r="E242" s="3"/>
      <c r="F242" s="3"/>
      <c r="G242" s="13"/>
    </row>
    <row r="243" spans="1:8" s="20" customFormat="1" ht="16.5" hidden="1" customHeight="1" x14ac:dyDescent="0.25">
      <c r="A243" s="6">
        <v>1</v>
      </c>
      <c r="B243" s="29" t="s">
        <v>58</v>
      </c>
      <c r="C243" s="5">
        <v>300</v>
      </c>
      <c r="D243" s="13">
        <v>245</v>
      </c>
      <c r="E243" s="14">
        <v>10</v>
      </c>
      <c r="F243" s="3">
        <f>ROUND(G243/C243,0)</f>
        <v>8</v>
      </c>
      <c r="G243" s="13">
        <f>ROUND(D243*E243,0)</f>
        <v>2450</v>
      </c>
    </row>
    <row r="244" spans="1:8" s="20" customFormat="1" ht="15.75" hidden="1" customHeight="1" x14ac:dyDescent="0.25">
      <c r="A244" s="6">
        <v>1</v>
      </c>
      <c r="B244" s="29" t="s">
        <v>102</v>
      </c>
      <c r="C244" s="5">
        <v>300</v>
      </c>
      <c r="D244" s="13">
        <v>275</v>
      </c>
      <c r="E244" s="14">
        <v>14</v>
      </c>
      <c r="F244" s="3">
        <f>ROUND(G244/C244,0)</f>
        <v>13</v>
      </c>
      <c r="G244" s="13">
        <f>ROUND(D244*E244,0)</f>
        <v>3850</v>
      </c>
    </row>
    <row r="245" spans="1:8" s="20" customFormat="1" ht="17.25" hidden="1" customHeight="1" x14ac:dyDescent="0.25">
      <c r="A245" s="6">
        <v>1</v>
      </c>
      <c r="B245" s="29" t="s">
        <v>180</v>
      </c>
      <c r="C245" s="5">
        <v>300</v>
      </c>
      <c r="D245" s="13">
        <v>780</v>
      </c>
      <c r="E245" s="370">
        <v>5.8</v>
      </c>
      <c r="F245" s="3">
        <f>ROUND(G245/C245,0)</f>
        <v>15</v>
      </c>
      <c r="G245" s="13">
        <f>ROUND(D245*E245,0)</f>
        <v>4524</v>
      </c>
    </row>
    <row r="246" spans="1:8" s="20" customFormat="1" ht="18.75" hidden="1" customHeight="1" x14ac:dyDescent="0.25">
      <c r="A246" s="6">
        <v>1</v>
      </c>
      <c r="B246" s="190" t="s">
        <v>9</v>
      </c>
      <c r="C246" s="5"/>
      <c r="D246" s="353">
        <f>D243+D244+D245</f>
        <v>1300</v>
      </c>
      <c r="E246" s="350">
        <f>G246/D246</f>
        <v>8.3261538461538454</v>
      </c>
      <c r="F246" s="354">
        <f>F243+F244+F245</f>
        <v>36</v>
      </c>
      <c r="G246" s="354">
        <f>G243+G244+G245</f>
        <v>10824</v>
      </c>
      <c r="H246" s="247"/>
    </row>
    <row r="247" spans="1:8" s="20" customFormat="1" ht="18.75" hidden="1" customHeight="1" x14ac:dyDescent="0.25">
      <c r="A247" s="6">
        <v>1</v>
      </c>
      <c r="B247" s="345" t="s">
        <v>76</v>
      </c>
      <c r="C247" s="28"/>
      <c r="D247" s="353"/>
      <c r="E247" s="38"/>
      <c r="F247" s="354"/>
      <c r="G247" s="354"/>
    </row>
    <row r="248" spans="1:8" s="20" customFormat="1" ht="16.5" hidden="1" customHeight="1" x14ac:dyDescent="0.25">
      <c r="A248" s="6">
        <v>1</v>
      </c>
      <c r="B248" s="30" t="s">
        <v>45</v>
      </c>
      <c r="C248" s="28">
        <v>240</v>
      </c>
      <c r="D248" s="13">
        <v>400</v>
      </c>
      <c r="E248" s="310">
        <v>8</v>
      </c>
      <c r="F248" s="3">
        <f>ROUND(G248/C248,0)</f>
        <v>13</v>
      </c>
      <c r="G248" s="13">
        <f>ROUND(D248*E248,0)</f>
        <v>3200</v>
      </c>
    </row>
    <row r="249" spans="1:8" s="20" customFormat="1" ht="17.25" hidden="1" customHeight="1" x14ac:dyDescent="0.25">
      <c r="A249" s="6">
        <v>1</v>
      </c>
      <c r="B249" s="30" t="s">
        <v>11</v>
      </c>
      <c r="C249" s="28">
        <v>240</v>
      </c>
      <c r="D249" s="13">
        <v>215</v>
      </c>
      <c r="E249" s="397">
        <v>3</v>
      </c>
      <c r="F249" s="3">
        <f>ROUND(G249/C249,0)</f>
        <v>3</v>
      </c>
      <c r="G249" s="13">
        <f>ROUND(D249*E249,0)</f>
        <v>645</v>
      </c>
    </row>
    <row r="250" spans="1:8" s="20" customFormat="1" ht="15.75" hidden="1" customHeight="1" x14ac:dyDescent="0.25">
      <c r="A250" s="6">
        <v>1</v>
      </c>
      <c r="B250" s="190" t="s">
        <v>136</v>
      </c>
      <c r="C250" s="193"/>
      <c r="D250" s="353">
        <f t="shared" ref="D250" si="23">D248+D249</f>
        <v>615</v>
      </c>
      <c r="E250" s="38">
        <f t="shared" ref="E250:G250" si="24">E248+E249</f>
        <v>11</v>
      </c>
      <c r="F250" s="354">
        <f t="shared" si="24"/>
        <v>16</v>
      </c>
      <c r="G250" s="354">
        <f t="shared" si="24"/>
        <v>3845</v>
      </c>
    </row>
    <row r="251" spans="1:8" s="20" customFormat="1" ht="19.5" hidden="1" customHeight="1" x14ac:dyDescent="0.25">
      <c r="A251" s="6">
        <v>1</v>
      </c>
      <c r="B251" s="31" t="s">
        <v>112</v>
      </c>
      <c r="C251" s="5"/>
      <c r="D251" s="340">
        <f>D246+D250</f>
        <v>1915</v>
      </c>
      <c r="E251" s="350">
        <f>G251/D251</f>
        <v>7.6600522193211491</v>
      </c>
      <c r="F251" s="19">
        <f>F246+F250</f>
        <v>52</v>
      </c>
      <c r="G251" s="19">
        <f>G246+G250</f>
        <v>14669</v>
      </c>
    </row>
    <row r="252" spans="1:8" s="20" customFormat="1" ht="18.75" hidden="1" customHeight="1" x14ac:dyDescent="0.25">
      <c r="A252" s="6">
        <v>1</v>
      </c>
      <c r="B252" s="39" t="s">
        <v>164</v>
      </c>
      <c r="C252" s="193"/>
      <c r="D252" s="353">
        <f>D253</f>
        <v>15</v>
      </c>
      <c r="E252" s="38"/>
      <c r="F252" s="354"/>
      <c r="G252" s="354"/>
    </row>
    <row r="253" spans="1:8" s="20" customFormat="1" ht="18.75" hidden="1" customHeight="1" thickBot="1" x14ac:dyDescent="0.3">
      <c r="A253" s="6">
        <v>1</v>
      </c>
      <c r="B253" s="398" t="s">
        <v>163</v>
      </c>
      <c r="C253" s="193"/>
      <c r="D253" s="358">
        <v>15</v>
      </c>
      <c r="E253" s="399"/>
      <c r="F253" s="388"/>
      <c r="G253" s="388"/>
    </row>
    <row r="254" spans="1:8" s="366" customFormat="1" ht="15.75" hidden="1" customHeight="1" thickBot="1" x14ac:dyDescent="0.3">
      <c r="A254" s="6">
        <v>1</v>
      </c>
      <c r="B254" s="361" t="s">
        <v>10</v>
      </c>
      <c r="C254" s="362"/>
      <c r="D254" s="363"/>
      <c r="E254" s="364"/>
      <c r="F254" s="365"/>
      <c r="G254" s="364"/>
    </row>
    <row r="255" spans="1:8" s="366" customFormat="1" ht="15" customHeight="1" x14ac:dyDescent="0.25">
      <c r="A255" s="6">
        <v>1</v>
      </c>
      <c r="B255" s="400"/>
      <c r="C255" s="401"/>
      <c r="D255" s="332"/>
      <c r="E255" s="13"/>
      <c r="F255" s="13"/>
      <c r="G255" s="13"/>
    </row>
    <row r="256" spans="1:8" ht="29.25" x14ac:dyDescent="0.25">
      <c r="A256" s="6">
        <v>1</v>
      </c>
      <c r="B256" s="611" t="s">
        <v>82</v>
      </c>
      <c r="C256" s="5"/>
      <c r="D256" s="332"/>
      <c r="E256" s="13"/>
      <c r="F256" s="13"/>
      <c r="G256" s="13"/>
    </row>
    <row r="257" spans="1:8" x14ac:dyDescent="0.25">
      <c r="A257" s="6">
        <v>1</v>
      </c>
      <c r="B257" s="330" t="s">
        <v>4</v>
      </c>
      <c r="C257" s="5"/>
      <c r="D257" s="332"/>
      <c r="E257" s="13"/>
      <c r="F257" s="13"/>
      <c r="G257" s="13"/>
    </row>
    <row r="258" spans="1:8" x14ac:dyDescent="0.25">
      <c r="A258" s="6">
        <v>1</v>
      </c>
      <c r="B258" s="35" t="s">
        <v>101</v>
      </c>
      <c r="C258" s="5">
        <v>340</v>
      </c>
      <c r="D258" s="13">
        <v>1185</v>
      </c>
      <c r="E258" s="402">
        <v>16.399999999999999</v>
      </c>
      <c r="F258" s="3">
        <f t="shared" ref="F258:F263" si="25">ROUND(G258/C258,0)</f>
        <v>57</v>
      </c>
      <c r="G258" s="13">
        <f t="shared" ref="G258:G263" si="26">ROUND(D258*E258,0)</f>
        <v>19434</v>
      </c>
      <c r="H258" s="403"/>
    </row>
    <row r="259" spans="1:8" x14ac:dyDescent="0.25">
      <c r="A259" s="6">
        <v>1</v>
      </c>
      <c r="B259" s="35" t="s">
        <v>106</v>
      </c>
      <c r="C259" s="5">
        <v>340</v>
      </c>
      <c r="D259" s="13">
        <v>580</v>
      </c>
      <c r="E259" s="402">
        <v>14</v>
      </c>
      <c r="F259" s="3">
        <f t="shared" si="25"/>
        <v>24</v>
      </c>
      <c r="G259" s="13">
        <f t="shared" si="26"/>
        <v>8120</v>
      </c>
      <c r="H259" s="403"/>
    </row>
    <row r="260" spans="1:8" x14ac:dyDescent="0.25">
      <c r="A260" s="6">
        <v>1</v>
      </c>
      <c r="B260" s="35" t="s">
        <v>107</v>
      </c>
      <c r="C260" s="5">
        <v>340</v>
      </c>
      <c r="D260" s="13">
        <v>487</v>
      </c>
      <c r="E260" s="402">
        <v>17.5</v>
      </c>
      <c r="F260" s="3">
        <f t="shared" si="25"/>
        <v>25</v>
      </c>
      <c r="G260" s="13">
        <f t="shared" si="26"/>
        <v>8523</v>
      </c>
      <c r="H260" s="403"/>
    </row>
    <row r="261" spans="1:8" x14ac:dyDescent="0.25">
      <c r="A261" s="6">
        <v>1</v>
      </c>
      <c r="B261" s="35" t="s">
        <v>108</v>
      </c>
      <c r="C261" s="5">
        <v>340</v>
      </c>
      <c r="D261" s="13">
        <v>608</v>
      </c>
      <c r="E261" s="402">
        <v>15.5</v>
      </c>
      <c r="F261" s="3">
        <f t="shared" si="25"/>
        <v>28</v>
      </c>
      <c r="G261" s="13">
        <f t="shared" si="26"/>
        <v>9424</v>
      </c>
      <c r="H261" s="403"/>
    </row>
    <row r="262" spans="1:8" x14ac:dyDescent="0.25">
      <c r="A262" s="6">
        <v>1</v>
      </c>
      <c r="B262" s="35" t="s">
        <v>71</v>
      </c>
      <c r="C262" s="5">
        <v>340</v>
      </c>
      <c r="D262" s="13">
        <v>1040</v>
      </c>
      <c r="E262" s="402">
        <v>24.6</v>
      </c>
      <c r="F262" s="3">
        <f t="shared" si="25"/>
        <v>75</v>
      </c>
      <c r="G262" s="13">
        <f t="shared" si="26"/>
        <v>25584</v>
      </c>
      <c r="H262" s="403"/>
    </row>
    <row r="263" spans="1:8" x14ac:dyDescent="0.25">
      <c r="A263" s="6">
        <v>1</v>
      </c>
      <c r="B263" s="35" t="s">
        <v>109</v>
      </c>
      <c r="C263" s="5">
        <v>340</v>
      </c>
      <c r="D263" s="13">
        <v>2416</v>
      </c>
      <c r="E263" s="402">
        <v>7.6</v>
      </c>
      <c r="F263" s="3">
        <f t="shared" si="25"/>
        <v>54</v>
      </c>
      <c r="G263" s="13">
        <f t="shared" si="26"/>
        <v>18362</v>
      </c>
      <c r="H263" s="403"/>
    </row>
    <row r="264" spans="1:8" s="20" customFormat="1" x14ac:dyDescent="0.25">
      <c r="A264" s="6">
        <v>1</v>
      </c>
      <c r="B264" s="15" t="s">
        <v>5</v>
      </c>
      <c r="C264" s="16"/>
      <c r="D264" s="19">
        <f>SUM(D258:D263)</f>
        <v>6316</v>
      </c>
      <c r="E264" s="404">
        <f>G264/D264</f>
        <v>14.161969601013299</v>
      </c>
      <c r="F264" s="405">
        <f>SUM(F258:F263)</f>
        <v>263</v>
      </c>
      <c r="G264" s="406">
        <f>SUM(G258:G263)</f>
        <v>89447</v>
      </c>
      <c r="H264" s="407"/>
    </row>
    <row r="265" spans="1:8" s="20" customFormat="1" ht="17.25" customHeight="1" x14ac:dyDescent="0.25">
      <c r="A265" s="6">
        <v>1</v>
      </c>
      <c r="B265" s="21" t="s">
        <v>6</v>
      </c>
      <c r="C265" s="22"/>
      <c r="D265" s="332"/>
      <c r="E265" s="331"/>
      <c r="F265" s="331"/>
      <c r="G265" s="41"/>
      <c r="H265" s="407"/>
    </row>
    <row r="266" spans="1:8" s="20" customFormat="1" ht="32.25" customHeight="1" x14ac:dyDescent="0.25">
      <c r="A266" s="6">
        <v>1</v>
      </c>
      <c r="B266" s="23" t="s">
        <v>312</v>
      </c>
      <c r="C266" s="22"/>
      <c r="D266" s="332">
        <f>D267</f>
        <v>49700</v>
      </c>
      <c r="E266" s="331"/>
      <c r="F266" s="331"/>
      <c r="G266" s="41"/>
      <c r="H266" s="407"/>
    </row>
    <row r="267" spans="1:8" s="20" customFormat="1" ht="18.75" customHeight="1" x14ac:dyDescent="0.25">
      <c r="A267" s="6">
        <v>1</v>
      </c>
      <c r="B267" s="23" t="s">
        <v>294</v>
      </c>
      <c r="C267" s="22"/>
      <c r="D267" s="332">
        <v>49700</v>
      </c>
      <c r="E267" s="331"/>
      <c r="F267" s="331"/>
      <c r="G267" s="41"/>
      <c r="H267" s="407"/>
    </row>
    <row r="268" spans="1:8" s="20" customFormat="1" x14ac:dyDescent="0.25">
      <c r="A268" s="6">
        <v>1</v>
      </c>
      <c r="B268" s="24" t="s">
        <v>114</v>
      </c>
      <c r="C268" s="28"/>
      <c r="D268" s="408"/>
      <c r="E268" s="331"/>
      <c r="F268" s="331"/>
      <c r="G268" s="41"/>
      <c r="H268" s="407"/>
    </row>
    <row r="269" spans="1:8" s="20" customFormat="1" ht="30" x14ac:dyDescent="0.25">
      <c r="A269" s="6">
        <v>1</v>
      </c>
      <c r="B269" s="24" t="s">
        <v>115</v>
      </c>
      <c r="C269" s="28"/>
      <c r="D269" s="408"/>
      <c r="E269" s="331"/>
      <c r="F269" s="331"/>
      <c r="G269" s="41"/>
      <c r="H269" s="407"/>
    </row>
    <row r="270" spans="1:8" s="20" customFormat="1" ht="15.75" customHeight="1" x14ac:dyDescent="0.25">
      <c r="A270" s="6">
        <v>1</v>
      </c>
      <c r="B270" s="18" t="s">
        <v>145</v>
      </c>
      <c r="C270" s="28"/>
      <c r="D270" s="340">
        <f t="shared" ref="D270" si="27">D266+ROUND(D268*3.2,0)+D269</f>
        <v>49700</v>
      </c>
      <c r="E270" s="331"/>
      <c r="F270" s="331"/>
      <c r="G270" s="41"/>
      <c r="H270" s="407"/>
    </row>
    <row r="271" spans="1:8" s="20" customFormat="1" x14ac:dyDescent="0.25">
      <c r="A271" s="6">
        <v>1</v>
      </c>
      <c r="B271" s="409" t="s">
        <v>116</v>
      </c>
      <c r="C271" s="28"/>
      <c r="D271" s="341">
        <f>SUM(D272:D284)</f>
        <v>37545</v>
      </c>
      <c r="E271" s="331"/>
      <c r="F271" s="331"/>
      <c r="G271" s="41"/>
      <c r="H271" s="407"/>
    </row>
    <row r="272" spans="1:8" s="20" customFormat="1" x14ac:dyDescent="0.25">
      <c r="A272" s="6">
        <v>1</v>
      </c>
      <c r="B272" s="35" t="s">
        <v>19</v>
      </c>
      <c r="C272" s="28"/>
      <c r="D272" s="332">
        <v>5368</v>
      </c>
      <c r="E272" s="331"/>
      <c r="F272" s="331"/>
      <c r="G272" s="41"/>
      <c r="H272" s="407"/>
    </row>
    <row r="273" spans="1:8" s="20" customFormat="1" ht="30" x14ac:dyDescent="0.25">
      <c r="A273" s="6">
        <v>1</v>
      </c>
      <c r="B273" s="35" t="s">
        <v>157</v>
      </c>
      <c r="C273" s="28"/>
      <c r="D273" s="332">
        <v>5128</v>
      </c>
      <c r="E273" s="331"/>
      <c r="F273" s="331"/>
      <c r="G273" s="41"/>
      <c r="H273" s="407"/>
    </row>
    <row r="274" spans="1:8" s="20" customFormat="1" x14ac:dyDescent="0.25">
      <c r="A274" s="6">
        <v>1</v>
      </c>
      <c r="B274" s="35" t="s">
        <v>32</v>
      </c>
      <c r="C274" s="28"/>
      <c r="D274" s="332">
        <v>2000</v>
      </c>
      <c r="E274" s="331"/>
      <c r="F274" s="331"/>
      <c r="G274" s="41"/>
      <c r="H274" s="407"/>
    </row>
    <row r="275" spans="1:8" s="20" customFormat="1" x14ac:dyDescent="0.25">
      <c r="A275" s="6">
        <v>1</v>
      </c>
      <c r="B275" s="35" t="s">
        <v>117</v>
      </c>
      <c r="C275" s="28"/>
      <c r="D275" s="332">
        <v>900</v>
      </c>
      <c r="E275" s="331"/>
      <c r="F275" s="331"/>
      <c r="G275" s="41"/>
      <c r="H275" s="407"/>
    </row>
    <row r="276" spans="1:8" s="20" customFormat="1" ht="30" x14ac:dyDescent="0.25">
      <c r="A276" s="6">
        <v>1</v>
      </c>
      <c r="B276" s="35" t="s">
        <v>77</v>
      </c>
      <c r="C276" s="28"/>
      <c r="D276" s="332">
        <v>4800</v>
      </c>
      <c r="E276" s="331"/>
      <c r="F276" s="331"/>
      <c r="G276" s="41"/>
      <c r="H276" s="407"/>
    </row>
    <row r="277" spans="1:8" s="20" customFormat="1" x14ac:dyDescent="0.25">
      <c r="A277" s="6">
        <v>1</v>
      </c>
      <c r="B277" s="35" t="s">
        <v>17</v>
      </c>
      <c r="C277" s="28"/>
      <c r="D277" s="332">
        <v>540</v>
      </c>
      <c r="E277" s="331"/>
      <c r="F277" s="331"/>
      <c r="G277" s="41"/>
      <c r="H277" s="407"/>
    </row>
    <row r="278" spans="1:8" s="20" customFormat="1" x14ac:dyDescent="0.25">
      <c r="A278" s="6">
        <v>1</v>
      </c>
      <c r="B278" s="35" t="s">
        <v>233</v>
      </c>
      <c r="C278" s="28"/>
      <c r="D278" s="332">
        <v>48</v>
      </c>
      <c r="E278" s="331"/>
      <c r="F278" s="331"/>
      <c r="G278" s="41"/>
      <c r="H278" s="407"/>
    </row>
    <row r="279" spans="1:8" s="20" customFormat="1" x14ac:dyDescent="0.25">
      <c r="A279" s="6">
        <v>1</v>
      </c>
      <c r="B279" s="35" t="s">
        <v>231</v>
      </c>
      <c r="C279" s="28"/>
      <c r="D279" s="332">
        <v>3540</v>
      </c>
      <c r="E279" s="331"/>
      <c r="F279" s="331"/>
      <c r="G279" s="41"/>
      <c r="H279" s="407"/>
    </row>
    <row r="280" spans="1:8" s="20" customFormat="1" x14ac:dyDescent="0.25">
      <c r="A280" s="6">
        <v>1</v>
      </c>
      <c r="B280" s="373" t="s">
        <v>232</v>
      </c>
      <c r="C280" s="28"/>
      <c r="D280" s="332">
        <v>2220</v>
      </c>
      <c r="E280" s="331"/>
      <c r="F280" s="331"/>
      <c r="G280" s="41"/>
      <c r="H280" s="407"/>
    </row>
    <row r="281" spans="1:8" s="20" customFormat="1" x14ac:dyDescent="0.25">
      <c r="A281" s="6">
        <v>1</v>
      </c>
      <c r="B281" s="35" t="s">
        <v>228</v>
      </c>
      <c r="C281" s="28"/>
      <c r="D281" s="332">
        <v>1600</v>
      </c>
      <c r="E281" s="331"/>
      <c r="F281" s="331"/>
      <c r="G281" s="41"/>
      <c r="H281" s="407"/>
    </row>
    <row r="282" spans="1:8" s="20" customFormat="1" ht="30" x14ac:dyDescent="0.25">
      <c r="A282" s="6">
        <v>1</v>
      </c>
      <c r="B282" s="35" t="s">
        <v>229</v>
      </c>
      <c r="C282" s="28"/>
      <c r="D282" s="332">
        <v>2436</v>
      </c>
      <c r="E282" s="331"/>
      <c r="F282" s="331"/>
      <c r="G282" s="41"/>
      <c r="H282" s="407"/>
    </row>
    <row r="283" spans="1:8" s="20" customFormat="1" ht="30" x14ac:dyDescent="0.25">
      <c r="A283" s="6">
        <v>1</v>
      </c>
      <c r="B283" s="35" t="s">
        <v>230</v>
      </c>
      <c r="C283" s="28"/>
      <c r="D283" s="332">
        <v>6965</v>
      </c>
      <c r="E283" s="331"/>
      <c r="F283" s="331"/>
      <c r="G283" s="41"/>
      <c r="H283" s="407"/>
    </row>
    <row r="284" spans="1:8" s="20" customFormat="1" x14ac:dyDescent="0.25">
      <c r="A284" s="6"/>
      <c r="B284" s="35" t="s">
        <v>321</v>
      </c>
      <c r="C284" s="28"/>
      <c r="D284" s="332">
        <v>2000</v>
      </c>
      <c r="E284" s="331"/>
      <c r="F284" s="331"/>
      <c r="G284" s="41"/>
      <c r="H284" s="407"/>
    </row>
    <row r="285" spans="1:8" s="20" customFormat="1" ht="15.75" customHeight="1" x14ac:dyDescent="0.25">
      <c r="A285" s="6">
        <v>1</v>
      </c>
      <c r="B285" s="33" t="s">
        <v>7</v>
      </c>
      <c r="C285" s="28"/>
      <c r="D285" s="408"/>
      <c r="E285" s="331"/>
      <c r="F285" s="331"/>
      <c r="G285" s="41"/>
      <c r="H285" s="407"/>
    </row>
    <row r="286" spans="1:8" s="20" customFormat="1" ht="18.75" customHeight="1" x14ac:dyDescent="0.25">
      <c r="A286" s="6">
        <v>1</v>
      </c>
      <c r="B286" s="42" t="s">
        <v>134</v>
      </c>
      <c r="C286" s="28"/>
      <c r="D286" s="408"/>
      <c r="E286" s="331"/>
      <c r="F286" s="410"/>
      <c r="G286" s="180"/>
      <c r="H286" s="407"/>
    </row>
    <row r="287" spans="1:8" s="20" customFormat="1" ht="18.75" customHeight="1" x14ac:dyDescent="0.25">
      <c r="A287" s="6">
        <v>1</v>
      </c>
      <c r="B287" s="35" t="s">
        <v>109</v>
      </c>
      <c r="C287" s="28">
        <v>330</v>
      </c>
      <c r="D287" s="408">
        <v>480</v>
      </c>
      <c r="E287" s="189">
        <v>5.5</v>
      </c>
      <c r="F287" s="3">
        <f>ROUND(G287/C287,0)</f>
        <v>8</v>
      </c>
      <c r="G287" s="13">
        <f>ROUND(D287*E287,0)</f>
        <v>2640</v>
      </c>
      <c r="H287" s="407"/>
    </row>
    <row r="288" spans="1:8" s="20" customFormat="1" ht="16.5" customHeight="1" x14ac:dyDescent="0.25">
      <c r="A288" s="6">
        <v>1</v>
      </c>
      <c r="B288" s="35" t="s">
        <v>71</v>
      </c>
      <c r="C288" s="28">
        <v>330</v>
      </c>
      <c r="D288" s="408">
        <v>70</v>
      </c>
      <c r="E288" s="189">
        <v>30</v>
      </c>
      <c r="F288" s="3">
        <f>ROUND(G288/C288,0)</f>
        <v>6</v>
      </c>
      <c r="G288" s="13">
        <f>ROUND(D288*E288,0)</f>
        <v>2100</v>
      </c>
      <c r="H288" s="407"/>
    </row>
    <row r="289" spans="1:8" s="20" customFormat="1" ht="17.25" customHeight="1" x14ac:dyDescent="0.25">
      <c r="A289" s="6">
        <v>1</v>
      </c>
      <c r="B289" s="33" t="s">
        <v>9</v>
      </c>
      <c r="C289" s="313"/>
      <c r="D289" s="411">
        <f>D287+D288</f>
        <v>550</v>
      </c>
      <c r="E289" s="374">
        <f>G289/D289</f>
        <v>8.6181818181818191</v>
      </c>
      <c r="F289" s="412">
        <f t="shared" ref="F289" si="28">F287+F288</f>
        <v>14</v>
      </c>
      <c r="G289" s="412">
        <f>G287+G288</f>
        <v>4740</v>
      </c>
      <c r="H289" s="407"/>
    </row>
    <row r="290" spans="1:8" s="20" customFormat="1" ht="16.5" customHeight="1" x14ac:dyDescent="0.25">
      <c r="A290" s="6">
        <v>1</v>
      </c>
      <c r="B290" s="42" t="s">
        <v>20</v>
      </c>
      <c r="C290" s="28"/>
      <c r="D290" s="408"/>
      <c r="E290" s="189"/>
      <c r="F290" s="3"/>
      <c r="G290" s="13"/>
      <c r="H290" s="407"/>
    </row>
    <row r="291" spans="1:8" s="20" customFormat="1" ht="14.25" customHeight="1" x14ac:dyDescent="0.25">
      <c r="A291" s="6">
        <v>1</v>
      </c>
      <c r="B291" s="30" t="s">
        <v>109</v>
      </c>
      <c r="C291" s="28">
        <v>240</v>
      </c>
      <c r="D291" s="408">
        <v>1426</v>
      </c>
      <c r="E291" s="189">
        <v>5.5</v>
      </c>
      <c r="F291" s="3">
        <f>ROUND(G291/C291,0)</f>
        <v>33</v>
      </c>
      <c r="G291" s="13">
        <f>ROUND(D291*E291,0)</f>
        <v>7843</v>
      </c>
      <c r="H291" s="407"/>
    </row>
    <row r="292" spans="1:8" s="20" customFormat="1" ht="14.25" customHeight="1" x14ac:dyDescent="0.25">
      <c r="A292" s="6">
        <v>1</v>
      </c>
      <c r="B292" s="30" t="s">
        <v>102</v>
      </c>
      <c r="C292" s="193">
        <v>240</v>
      </c>
      <c r="D292" s="408">
        <v>800</v>
      </c>
      <c r="E292" s="413">
        <v>4</v>
      </c>
      <c r="F292" s="3">
        <f>ROUND(G292/C292,0)</f>
        <v>13</v>
      </c>
      <c r="G292" s="13">
        <f>ROUND(D292*E292,0)</f>
        <v>3200</v>
      </c>
      <c r="H292" s="407"/>
    </row>
    <row r="293" spans="1:8" s="20" customFormat="1" ht="18.75" customHeight="1" x14ac:dyDescent="0.25">
      <c r="A293" s="6">
        <v>1</v>
      </c>
      <c r="B293" s="190" t="s">
        <v>136</v>
      </c>
      <c r="C293" s="28"/>
      <c r="D293" s="414">
        <f>SUM(D291:D292)</f>
        <v>2226</v>
      </c>
      <c r="E293" s="350">
        <f t="shared" ref="E293:E294" si="29">G293/D293</f>
        <v>4.9609164420485179</v>
      </c>
      <c r="F293" s="192">
        <f t="shared" ref="F293:G293" si="30">SUM(F291:F292)</f>
        <v>46</v>
      </c>
      <c r="G293" s="192">
        <f t="shared" si="30"/>
        <v>11043</v>
      </c>
      <c r="H293" s="407"/>
    </row>
    <row r="294" spans="1:8" s="20" customFormat="1" ht="24.75" customHeight="1" thickBot="1" x14ac:dyDescent="0.3">
      <c r="A294" s="6">
        <v>1</v>
      </c>
      <c r="B294" s="31" t="s">
        <v>112</v>
      </c>
      <c r="C294" s="415"/>
      <c r="D294" s="416">
        <f>D289+D293</f>
        <v>2776</v>
      </c>
      <c r="E294" s="195">
        <f t="shared" si="29"/>
        <v>5.6855187319884726</v>
      </c>
      <c r="F294" s="196">
        <f>F289+F293</f>
        <v>60</v>
      </c>
      <c r="G294" s="196">
        <f>G289+G293</f>
        <v>15783</v>
      </c>
      <c r="H294" s="407"/>
    </row>
    <row r="295" spans="1:8" s="366" customFormat="1" ht="19.5" customHeight="1" thickBot="1" x14ac:dyDescent="0.3">
      <c r="A295" s="6">
        <v>1</v>
      </c>
      <c r="B295" s="361" t="s">
        <v>10</v>
      </c>
      <c r="C295" s="362"/>
      <c r="D295" s="378"/>
      <c r="E295" s="379"/>
      <c r="F295" s="380"/>
      <c r="G295" s="381"/>
    </row>
    <row r="296" spans="1:8" s="366" customFormat="1" ht="45.75" hidden="1" customHeight="1" x14ac:dyDescent="0.25">
      <c r="A296" s="6">
        <v>1</v>
      </c>
      <c r="B296" s="417" t="s">
        <v>193</v>
      </c>
      <c r="C296" s="418"/>
      <c r="D296" s="419"/>
      <c r="E296" s="418"/>
      <c r="F296" s="418"/>
      <c r="G296" s="418"/>
    </row>
    <row r="297" spans="1:8" s="366" customFormat="1" hidden="1" x14ac:dyDescent="0.25">
      <c r="A297" s="6">
        <v>1</v>
      </c>
      <c r="B297" s="177" t="s">
        <v>147</v>
      </c>
      <c r="C297" s="28"/>
      <c r="D297" s="420"/>
      <c r="E297" s="28"/>
      <c r="F297" s="28"/>
      <c r="G297" s="28"/>
    </row>
    <row r="298" spans="1:8" s="366" customFormat="1" ht="30" hidden="1" x14ac:dyDescent="0.25">
      <c r="A298" s="6">
        <v>1</v>
      </c>
      <c r="B298" s="23" t="s">
        <v>312</v>
      </c>
      <c r="C298" s="28"/>
      <c r="D298" s="332">
        <f>D300+D301+D302+D299/2.7</f>
        <v>97039.481481481474</v>
      </c>
      <c r="E298" s="28"/>
      <c r="F298" s="28"/>
      <c r="G298" s="28"/>
    </row>
    <row r="299" spans="1:8" s="366" customFormat="1" hidden="1" x14ac:dyDescent="0.25">
      <c r="A299" s="6">
        <v>1</v>
      </c>
      <c r="B299" s="23" t="s">
        <v>278</v>
      </c>
      <c r="C299" s="28"/>
      <c r="D299" s="332">
        <v>2920</v>
      </c>
      <c r="E299" s="28"/>
      <c r="F299" s="28"/>
      <c r="G299" s="28"/>
    </row>
    <row r="300" spans="1:8" s="366" customFormat="1" hidden="1" x14ac:dyDescent="0.25">
      <c r="A300" s="6">
        <v>1</v>
      </c>
      <c r="B300" s="181" t="s">
        <v>196</v>
      </c>
      <c r="C300" s="28"/>
      <c r="D300" s="332">
        <v>26400</v>
      </c>
      <c r="E300" s="28"/>
      <c r="F300" s="28"/>
      <c r="G300" s="28"/>
    </row>
    <row r="301" spans="1:8" s="366" customFormat="1" ht="45" hidden="1" x14ac:dyDescent="0.25">
      <c r="A301" s="6">
        <v>1</v>
      </c>
      <c r="B301" s="181" t="s">
        <v>211</v>
      </c>
      <c r="C301" s="28"/>
      <c r="D301" s="332">
        <v>2000</v>
      </c>
      <c r="E301" s="28"/>
      <c r="F301" s="28"/>
      <c r="G301" s="28"/>
    </row>
    <row r="302" spans="1:8" s="366" customFormat="1" hidden="1" x14ac:dyDescent="0.25">
      <c r="A302" s="6">
        <v>1</v>
      </c>
      <c r="B302" s="181" t="s">
        <v>213</v>
      </c>
      <c r="C302" s="28"/>
      <c r="D302" s="332">
        <v>67558</v>
      </c>
      <c r="E302" s="28"/>
      <c r="F302" s="28"/>
      <c r="G302" s="28"/>
    </row>
    <row r="303" spans="1:8" s="366" customFormat="1" hidden="1" x14ac:dyDescent="0.25">
      <c r="A303" s="6">
        <v>1</v>
      </c>
      <c r="B303" s="24" t="s">
        <v>114</v>
      </c>
      <c r="C303" s="28"/>
      <c r="D303" s="332">
        <f>D304+D305</f>
        <v>49918.294117647056</v>
      </c>
      <c r="E303" s="28"/>
      <c r="F303" s="28"/>
      <c r="G303" s="28"/>
    </row>
    <row r="304" spans="1:8" s="366" customFormat="1" hidden="1" x14ac:dyDescent="0.25">
      <c r="A304" s="6">
        <v>1</v>
      </c>
      <c r="B304" s="24" t="s">
        <v>251</v>
      </c>
      <c r="C304" s="28"/>
      <c r="D304" s="332">
        <v>44403</v>
      </c>
      <c r="E304" s="28"/>
      <c r="F304" s="28"/>
      <c r="G304" s="28"/>
    </row>
    <row r="305" spans="1:11" s="366" customFormat="1" hidden="1" x14ac:dyDescent="0.25">
      <c r="A305" s="6">
        <v>1</v>
      </c>
      <c r="B305" s="24" t="s">
        <v>253</v>
      </c>
      <c r="C305" s="28"/>
      <c r="D305" s="332">
        <f>D306/8.5</f>
        <v>5515.2941176470586</v>
      </c>
      <c r="E305" s="28"/>
      <c r="F305" s="28"/>
      <c r="G305" s="28"/>
    </row>
    <row r="306" spans="1:11" s="366" customFormat="1" hidden="1" x14ac:dyDescent="0.25">
      <c r="A306" s="6">
        <v>1</v>
      </c>
      <c r="B306" s="43" t="s">
        <v>254</v>
      </c>
      <c r="C306" s="28"/>
      <c r="D306" s="421">
        <v>46880</v>
      </c>
      <c r="E306" s="28"/>
      <c r="F306" s="28"/>
      <c r="G306" s="28"/>
    </row>
    <row r="307" spans="1:11" s="366" customFormat="1" ht="30" hidden="1" x14ac:dyDescent="0.25">
      <c r="A307" s="6">
        <v>1</v>
      </c>
      <c r="B307" s="24" t="s">
        <v>115</v>
      </c>
      <c r="C307" s="28"/>
      <c r="D307" s="408"/>
      <c r="E307" s="28"/>
      <c r="F307" s="28"/>
      <c r="G307" s="28"/>
    </row>
    <row r="308" spans="1:11" s="366" customFormat="1" ht="29.25" hidden="1" x14ac:dyDescent="0.25">
      <c r="A308" s="6">
        <v>1</v>
      </c>
      <c r="B308" s="422" t="s">
        <v>146</v>
      </c>
      <c r="C308" s="28"/>
      <c r="D308" s="340">
        <f>D298+ROUND(D304*3.2,0)+D307+D306/3.9</f>
        <v>251149.99430199427</v>
      </c>
      <c r="E308" s="28"/>
      <c r="F308" s="28"/>
      <c r="G308" s="28"/>
      <c r="I308" s="423"/>
      <c r="J308" s="423"/>
    </row>
    <row r="309" spans="1:11" s="366" customFormat="1" hidden="1" x14ac:dyDescent="0.25">
      <c r="A309" s="6">
        <v>1</v>
      </c>
      <c r="B309" s="424" t="s">
        <v>116</v>
      </c>
      <c r="C309" s="28"/>
      <c r="D309" s="341">
        <f>SUM(D310:D339)</f>
        <v>526197</v>
      </c>
      <c r="E309" s="28"/>
      <c r="F309" s="28"/>
      <c r="G309" s="28"/>
    </row>
    <row r="310" spans="1:11" s="366" customFormat="1" ht="30" hidden="1" x14ac:dyDescent="0.25">
      <c r="A310" s="6">
        <v>1</v>
      </c>
      <c r="B310" s="35" t="s">
        <v>223</v>
      </c>
      <c r="C310" s="28"/>
      <c r="D310" s="425">
        <v>135993</v>
      </c>
      <c r="E310" s="28"/>
      <c r="F310" s="28"/>
      <c r="G310" s="28"/>
      <c r="I310" s="426"/>
      <c r="J310" s="427"/>
      <c r="K310" s="427"/>
    </row>
    <row r="311" spans="1:11" s="366" customFormat="1" ht="30" hidden="1" x14ac:dyDescent="0.25">
      <c r="A311" s="6">
        <v>1</v>
      </c>
      <c r="B311" s="428" t="s">
        <v>224</v>
      </c>
      <c r="C311" s="28"/>
      <c r="D311" s="425">
        <v>7254</v>
      </c>
      <c r="E311" s="28"/>
      <c r="F311" s="28"/>
      <c r="G311" s="28"/>
    </row>
    <row r="312" spans="1:11" s="366" customFormat="1" hidden="1" x14ac:dyDescent="0.25">
      <c r="A312" s="6">
        <v>1</v>
      </c>
      <c r="B312" s="428" t="s">
        <v>234</v>
      </c>
      <c r="C312" s="28"/>
      <c r="D312" s="425">
        <v>250</v>
      </c>
      <c r="E312" s="28"/>
      <c r="F312" s="28"/>
      <c r="G312" s="28"/>
    </row>
    <row r="313" spans="1:11" s="366" customFormat="1" hidden="1" x14ac:dyDescent="0.25">
      <c r="A313" s="6">
        <v>1</v>
      </c>
      <c r="B313" s="428" t="s">
        <v>290</v>
      </c>
      <c r="C313" s="28"/>
      <c r="D313" s="425">
        <v>3140</v>
      </c>
      <c r="E313" s="28"/>
      <c r="F313" s="28"/>
      <c r="G313" s="28"/>
    </row>
    <row r="314" spans="1:11" s="366" customFormat="1" ht="45" hidden="1" x14ac:dyDescent="0.25">
      <c r="A314" s="6">
        <v>1</v>
      </c>
      <c r="B314" s="428" t="s">
        <v>307</v>
      </c>
      <c r="C314" s="28"/>
      <c r="D314" s="425">
        <v>10515</v>
      </c>
      <c r="E314" s="28"/>
      <c r="F314" s="28"/>
      <c r="G314" s="28"/>
    </row>
    <row r="315" spans="1:11" s="366" customFormat="1" ht="45" hidden="1" x14ac:dyDescent="0.25">
      <c r="A315" s="6">
        <v>1</v>
      </c>
      <c r="B315" s="428" t="s">
        <v>235</v>
      </c>
      <c r="C315" s="28"/>
      <c r="D315" s="425">
        <v>27806</v>
      </c>
      <c r="E315" s="28"/>
      <c r="F315" s="28"/>
      <c r="G315" s="28"/>
    </row>
    <row r="316" spans="1:11" s="366" customFormat="1" hidden="1" x14ac:dyDescent="0.25">
      <c r="A316" s="6">
        <v>1</v>
      </c>
      <c r="B316" s="428" t="s">
        <v>55</v>
      </c>
      <c r="C316" s="28"/>
      <c r="D316" s="425">
        <v>15800</v>
      </c>
      <c r="E316" s="28"/>
      <c r="F316" s="28"/>
      <c r="G316" s="28"/>
    </row>
    <row r="317" spans="1:11" s="366" customFormat="1" hidden="1" x14ac:dyDescent="0.25">
      <c r="A317" s="6">
        <v>1</v>
      </c>
      <c r="B317" s="428" t="s">
        <v>19</v>
      </c>
      <c r="C317" s="28"/>
      <c r="D317" s="425">
        <v>9024</v>
      </c>
      <c r="E317" s="28"/>
      <c r="F317" s="28"/>
      <c r="G317" s="28"/>
    </row>
    <row r="318" spans="1:11" s="366" customFormat="1" ht="30" hidden="1" x14ac:dyDescent="0.25">
      <c r="A318" s="6">
        <v>1</v>
      </c>
      <c r="B318" s="428" t="s">
        <v>157</v>
      </c>
      <c r="C318" s="28"/>
      <c r="D318" s="425">
        <v>2126</v>
      </c>
      <c r="E318" s="28"/>
      <c r="F318" s="28"/>
      <c r="G318" s="28"/>
    </row>
    <row r="319" spans="1:11" s="366" customFormat="1" hidden="1" x14ac:dyDescent="0.25">
      <c r="A319" s="6">
        <v>1</v>
      </c>
      <c r="B319" s="181" t="s">
        <v>261</v>
      </c>
      <c r="C319" s="28"/>
      <c r="D319" s="425">
        <v>177099</v>
      </c>
      <c r="E319" s="28"/>
      <c r="F319" s="28"/>
      <c r="G319" s="28"/>
    </row>
    <row r="320" spans="1:11" s="366" customFormat="1" ht="30" hidden="1" x14ac:dyDescent="0.25">
      <c r="A320" s="6">
        <v>1</v>
      </c>
      <c r="B320" s="428" t="s">
        <v>227</v>
      </c>
      <c r="C320" s="28"/>
      <c r="D320" s="425">
        <v>455</v>
      </c>
      <c r="E320" s="28"/>
      <c r="F320" s="28"/>
      <c r="G320" s="28"/>
    </row>
    <row r="321" spans="1:7" s="366" customFormat="1" ht="30.75" hidden="1" customHeight="1" x14ac:dyDescent="0.25">
      <c r="A321" s="6">
        <v>1</v>
      </c>
      <c r="B321" s="428" t="s">
        <v>236</v>
      </c>
      <c r="C321" s="28"/>
      <c r="D321" s="425">
        <v>9250</v>
      </c>
      <c r="E321" s="28"/>
      <c r="F321" s="28"/>
      <c r="G321" s="28"/>
    </row>
    <row r="322" spans="1:7" s="366" customFormat="1" ht="30" hidden="1" x14ac:dyDescent="0.25">
      <c r="A322" s="6">
        <v>1</v>
      </c>
      <c r="B322" s="428" t="s">
        <v>138</v>
      </c>
      <c r="C322" s="28"/>
      <c r="D322" s="425">
        <v>629</v>
      </c>
      <c r="E322" s="28"/>
      <c r="F322" s="28"/>
      <c r="G322" s="28"/>
    </row>
    <row r="323" spans="1:7" s="366" customFormat="1" ht="45" hidden="1" x14ac:dyDescent="0.25">
      <c r="A323" s="6"/>
      <c r="B323" s="429" t="s">
        <v>260</v>
      </c>
      <c r="C323" s="28"/>
      <c r="D323" s="425">
        <v>150</v>
      </c>
      <c r="E323" s="28"/>
      <c r="F323" s="28"/>
      <c r="G323" s="28"/>
    </row>
    <row r="324" spans="1:7" s="366" customFormat="1" hidden="1" x14ac:dyDescent="0.25">
      <c r="A324" s="6">
        <v>1</v>
      </c>
      <c r="B324" s="428" t="s">
        <v>158</v>
      </c>
      <c r="C324" s="28"/>
      <c r="D324" s="425">
        <v>5790</v>
      </c>
      <c r="E324" s="28"/>
      <c r="F324" s="28"/>
      <c r="G324" s="28"/>
    </row>
    <row r="325" spans="1:7" s="366" customFormat="1" hidden="1" x14ac:dyDescent="0.25">
      <c r="A325" s="6">
        <v>1</v>
      </c>
      <c r="B325" s="428" t="s">
        <v>52</v>
      </c>
      <c r="C325" s="28"/>
      <c r="D325" s="425">
        <v>20070</v>
      </c>
      <c r="E325" s="28"/>
      <c r="F325" s="28"/>
      <c r="G325" s="28"/>
    </row>
    <row r="326" spans="1:7" s="366" customFormat="1" hidden="1" x14ac:dyDescent="0.25">
      <c r="A326" s="6">
        <v>1</v>
      </c>
      <c r="B326" s="428" t="s">
        <v>237</v>
      </c>
      <c r="C326" s="28"/>
      <c r="D326" s="425">
        <v>8880</v>
      </c>
      <c r="E326" s="28"/>
      <c r="F326" s="28"/>
      <c r="G326" s="28"/>
    </row>
    <row r="327" spans="1:7" s="366" customFormat="1" hidden="1" x14ac:dyDescent="0.25">
      <c r="A327" s="6">
        <v>1</v>
      </c>
      <c r="B327" s="428" t="s">
        <v>56</v>
      </c>
      <c r="C327" s="28"/>
      <c r="D327" s="425">
        <v>1950</v>
      </c>
      <c r="E327" s="28"/>
      <c r="F327" s="28"/>
      <c r="G327" s="28"/>
    </row>
    <row r="328" spans="1:7" s="366" customFormat="1" hidden="1" x14ac:dyDescent="0.25">
      <c r="A328" s="6">
        <v>1</v>
      </c>
      <c r="B328" s="428" t="s">
        <v>54</v>
      </c>
      <c r="C328" s="28"/>
      <c r="D328" s="425">
        <v>977</v>
      </c>
      <c r="E328" s="28"/>
      <c r="F328" s="28"/>
      <c r="G328" s="28"/>
    </row>
    <row r="329" spans="1:7" s="366" customFormat="1" hidden="1" x14ac:dyDescent="0.25">
      <c r="A329" s="6">
        <v>1</v>
      </c>
      <c r="B329" s="428" t="s">
        <v>18</v>
      </c>
      <c r="C329" s="28"/>
      <c r="D329" s="425">
        <v>5200</v>
      </c>
      <c r="E329" s="28"/>
      <c r="F329" s="28"/>
      <c r="G329" s="28"/>
    </row>
    <row r="330" spans="1:7" s="366" customFormat="1" hidden="1" x14ac:dyDescent="0.25">
      <c r="A330" s="6">
        <v>1</v>
      </c>
      <c r="B330" s="428" t="s">
        <v>155</v>
      </c>
      <c r="C330" s="28"/>
      <c r="D330" s="425">
        <v>36407</v>
      </c>
      <c r="E330" s="28"/>
      <c r="F330" s="28"/>
      <c r="G330" s="28"/>
    </row>
    <row r="331" spans="1:7" s="366" customFormat="1" hidden="1" x14ac:dyDescent="0.25">
      <c r="A331" s="6">
        <v>1</v>
      </c>
      <c r="B331" s="428" t="s">
        <v>238</v>
      </c>
      <c r="C331" s="28"/>
      <c r="D331" s="425">
        <v>204</v>
      </c>
      <c r="E331" s="28"/>
      <c r="F331" s="28"/>
      <c r="G331" s="28"/>
    </row>
    <row r="332" spans="1:7" s="366" customFormat="1" hidden="1" x14ac:dyDescent="0.25">
      <c r="A332" s="6">
        <v>1</v>
      </c>
      <c r="B332" s="428" t="s">
        <v>33</v>
      </c>
      <c r="C332" s="28"/>
      <c r="D332" s="425">
        <v>11553</v>
      </c>
      <c r="E332" s="28"/>
      <c r="F332" s="28"/>
      <c r="G332" s="28"/>
    </row>
    <row r="333" spans="1:7" s="366" customFormat="1" hidden="1" x14ac:dyDescent="0.25">
      <c r="A333" s="6">
        <v>1</v>
      </c>
      <c r="B333" s="428" t="s">
        <v>16</v>
      </c>
      <c r="C333" s="28"/>
      <c r="D333" s="425">
        <v>1140</v>
      </c>
      <c r="E333" s="28"/>
      <c r="F333" s="28"/>
      <c r="G333" s="28"/>
    </row>
    <row r="334" spans="1:7" s="366" customFormat="1" hidden="1" x14ac:dyDescent="0.25">
      <c r="A334" s="6">
        <v>1</v>
      </c>
      <c r="B334" s="428" t="s">
        <v>29</v>
      </c>
      <c r="C334" s="28"/>
      <c r="D334" s="425">
        <v>10400</v>
      </c>
      <c r="E334" s="28"/>
      <c r="F334" s="28"/>
      <c r="G334" s="28"/>
    </row>
    <row r="335" spans="1:7" s="366" customFormat="1" hidden="1" x14ac:dyDescent="0.25">
      <c r="A335" s="6">
        <v>1</v>
      </c>
      <c r="B335" s="428" t="s">
        <v>53</v>
      </c>
      <c r="C335" s="28"/>
      <c r="D335" s="425">
        <v>10870</v>
      </c>
      <c r="E335" s="28"/>
      <c r="F335" s="28"/>
      <c r="G335" s="28"/>
    </row>
    <row r="336" spans="1:7" s="366" customFormat="1" hidden="1" x14ac:dyDescent="0.25">
      <c r="A336" s="6">
        <v>1</v>
      </c>
      <c r="B336" s="428" t="s">
        <v>239</v>
      </c>
      <c r="C336" s="28"/>
      <c r="D336" s="425">
        <v>1400</v>
      </c>
      <c r="E336" s="28"/>
      <c r="F336" s="28"/>
      <c r="G336" s="28"/>
    </row>
    <row r="337" spans="1:7" s="366" customFormat="1" hidden="1" x14ac:dyDescent="0.25">
      <c r="A337" s="6">
        <v>1</v>
      </c>
      <c r="B337" s="428" t="s">
        <v>221</v>
      </c>
      <c r="C337" s="28"/>
      <c r="D337" s="425">
        <v>790</v>
      </c>
      <c r="E337" s="28"/>
      <c r="F337" s="28"/>
      <c r="G337" s="28"/>
    </row>
    <row r="338" spans="1:7" s="366" customFormat="1" hidden="1" x14ac:dyDescent="0.25">
      <c r="A338" s="6">
        <v>1</v>
      </c>
      <c r="B338" s="428" t="s">
        <v>156</v>
      </c>
      <c r="C338" s="28"/>
      <c r="D338" s="425">
        <v>975</v>
      </c>
      <c r="E338" s="28"/>
      <c r="F338" s="28"/>
      <c r="G338" s="28"/>
    </row>
    <row r="339" spans="1:7" s="366" customFormat="1" hidden="1" x14ac:dyDescent="0.25">
      <c r="A339" s="6">
        <v>1</v>
      </c>
      <c r="B339" s="428" t="s">
        <v>218</v>
      </c>
      <c r="C339" s="28"/>
      <c r="D339" s="425">
        <v>10100</v>
      </c>
      <c r="E339" s="28"/>
      <c r="F339" s="28"/>
      <c r="G339" s="28"/>
    </row>
    <row r="340" spans="1:7" s="366" customFormat="1" hidden="1" x14ac:dyDescent="0.25">
      <c r="A340" s="6">
        <v>1</v>
      </c>
      <c r="B340" s="33" t="s">
        <v>7</v>
      </c>
      <c r="C340" s="28"/>
      <c r="D340" s="188"/>
      <c r="E340" s="28"/>
      <c r="F340" s="28"/>
      <c r="G340" s="28"/>
    </row>
    <row r="341" spans="1:7" s="366" customFormat="1" hidden="1" x14ac:dyDescent="0.25">
      <c r="A341" s="6">
        <v>1</v>
      </c>
      <c r="B341" s="42" t="s">
        <v>20</v>
      </c>
      <c r="C341" s="28"/>
      <c r="D341" s="188"/>
      <c r="E341" s="28"/>
      <c r="F341" s="28"/>
      <c r="G341" s="28"/>
    </row>
    <row r="342" spans="1:7" s="366" customFormat="1" hidden="1" x14ac:dyDescent="0.25">
      <c r="A342" s="6">
        <v>1</v>
      </c>
      <c r="B342" s="30" t="s">
        <v>37</v>
      </c>
      <c r="C342" s="28">
        <v>240</v>
      </c>
      <c r="D342" s="430">
        <v>950</v>
      </c>
      <c r="E342" s="189">
        <v>10</v>
      </c>
      <c r="F342" s="3">
        <f>ROUND(G342/C342,0)</f>
        <v>40</v>
      </c>
      <c r="G342" s="13">
        <f>ROUND(D342*E342,0)</f>
        <v>9500</v>
      </c>
    </row>
    <row r="343" spans="1:7" s="366" customFormat="1" hidden="1" x14ac:dyDescent="0.25">
      <c r="A343" s="6">
        <v>1</v>
      </c>
      <c r="B343" s="30" t="s">
        <v>11</v>
      </c>
      <c r="C343" s="28">
        <v>240</v>
      </c>
      <c r="D343" s="430">
        <v>1450</v>
      </c>
      <c r="E343" s="413">
        <v>8.5</v>
      </c>
      <c r="F343" s="3">
        <f>ROUND(G343/C343,0)</f>
        <v>51</v>
      </c>
      <c r="G343" s="13">
        <f>ROUND(D343*E343,0)</f>
        <v>12325</v>
      </c>
    </row>
    <row r="344" spans="1:7" s="366" customFormat="1" ht="15.75" hidden="1" x14ac:dyDescent="0.25">
      <c r="A344" s="6">
        <v>1</v>
      </c>
      <c r="B344" s="190" t="s">
        <v>136</v>
      </c>
      <c r="C344" s="28"/>
      <c r="D344" s="191">
        <f>D342+D343</f>
        <v>2400</v>
      </c>
      <c r="E344" s="350">
        <f t="shared" ref="E344:E345" si="31">G344/D344</f>
        <v>9.09375</v>
      </c>
      <c r="F344" s="192">
        <f>F342+F343</f>
        <v>91</v>
      </c>
      <c r="G344" s="192">
        <f>G342+G343</f>
        <v>21825</v>
      </c>
    </row>
    <row r="345" spans="1:7" s="366" customFormat="1" ht="30" hidden="1" thickBot="1" x14ac:dyDescent="0.3">
      <c r="A345" s="6">
        <v>1</v>
      </c>
      <c r="B345" s="31" t="s">
        <v>112</v>
      </c>
      <c r="C345" s="193"/>
      <c r="D345" s="431">
        <f>D340+D344</f>
        <v>2400</v>
      </c>
      <c r="E345" s="350">
        <f t="shared" si="31"/>
        <v>9.09375</v>
      </c>
      <c r="F345" s="406">
        <f>F340+F344</f>
        <v>91</v>
      </c>
      <c r="G345" s="406">
        <f>G340+G344</f>
        <v>21825</v>
      </c>
    </row>
    <row r="346" spans="1:7" s="366" customFormat="1" ht="15.75" hidden="1" thickBot="1" x14ac:dyDescent="0.3">
      <c r="A346" s="6">
        <v>1</v>
      </c>
      <c r="B346" s="432" t="s">
        <v>10</v>
      </c>
      <c r="C346" s="433"/>
      <c r="D346" s="434"/>
      <c r="E346" s="433"/>
      <c r="F346" s="433"/>
      <c r="G346" s="433"/>
    </row>
    <row r="347" spans="1:7" s="366" customFormat="1" ht="48" customHeight="1" x14ac:dyDescent="0.25">
      <c r="A347" s="6">
        <v>1</v>
      </c>
      <c r="B347" s="612" t="s">
        <v>83</v>
      </c>
      <c r="C347" s="174"/>
      <c r="D347" s="175"/>
      <c r="E347" s="176"/>
      <c r="F347" s="176"/>
      <c r="G347" s="176"/>
    </row>
    <row r="348" spans="1:7" s="366" customFormat="1" x14ac:dyDescent="0.25">
      <c r="A348" s="6">
        <v>1</v>
      </c>
      <c r="B348" s="177" t="s">
        <v>179</v>
      </c>
      <c r="C348" s="178"/>
      <c r="D348" s="179"/>
      <c r="E348" s="180"/>
      <c r="F348" s="180"/>
      <c r="G348" s="180"/>
    </row>
    <row r="349" spans="1:7" s="366" customFormat="1" ht="30" x14ac:dyDescent="0.25">
      <c r="A349" s="6">
        <v>1</v>
      </c>
      <c r="B349" s="23" t="s">
        <v>312</v>
      </c>
      <c r="C349" s="22"/>
      <c r="D349" s="179">
        <f>D351+D352+D350/2.7</f>
        <v>102496.29629629629</v>
      </c>
      <c r="E349" s="180"/>
      <c r="F349" s="180"/>
      <c r="G349" s="180"/>
    </row>
    <row r="350" spans="1:7" s="366" customFormat="1" x14ac:dyDescent="0.25">
      <c r="A350" s="6">
        <v>1</v>
      </c>
      <c r="B350" s="23" t="s">
        <v>278</v>
      </c>
      <c r="C350" s="22"/>
      <c r="D350" s="179">
        <v>3500</v>
      </c>
      <c r="E350" s="180"/>
      <c r="F350" s="180"/>
      <c r="G350" s="180"/>
    </row>
    <row r="351" spans="1:7" s="366" customFormat="1" x14ac:dyDescent="0.25">
      <c r="A351" s="6">
        <v>1</v>
      </c>
      <c r="B351" s="181" t="s">
        <v>196</v>
      </c>
      <c r="C351" s="22"/>
      <c r="D351" s="182">
        <v>13200</v>
      </c>
      <c r="E351" s="180"/>
      <c r="F351" s="180"/>
      <c r="G351" s="180"/>
    </row>
    <row r="352" spans="1:7" s="366" customFormat="1" x14ac:dyDescent="0.25">
      <c r="A352" s="6">
        <v>1</v>
      </c>
      <c r="B352" s="181" t="s">
        <v>213</v>
      </c>
      <c r="C352" s="22"/>
      <c r="D352" s="182">
        <v>88000</v>
      </c>
      <c r="E352" s="180"/>
      <c r="F352" s="180"/>
      <c r="G352" s="180"/>
    </row>
    <row r="353" spans="1:7" s="366" customFormat="1" x14ac:dyDescent="0.25">
      <c r="A353" s="6">
        <v>1</v>
      </c>
      <c r="B353" s="24" t="s">
        <v>114</v>
      </c>
      <c r="C353" s="22"/>
      <c r="D353" s="179">
        <f>D354+D355</f>
        <v>9652.9411764705874</v>
      </c>
      <c r="E353" s="180"/>
      <c r="F353" s="180"/>
      <c r="G353" s="180"/>
    </row>
    <row r="354" spans="1:7" s="366" customFormat="1" x14ac:dyDescent="0.25">
      <c r="A354" s="6">
        <v>1</v>
      </c>
      <c r="B354" s="24" t="s">
        <v>251</v>
      </c>
      <c r="C354" s="22"/>
      <c r="D354" s="179">
        <v>8500</v>
      </c>
      <c r="E354" s="180"/>
      <c r="F354" s="180"/>
      <c r="G354" s="180"/>
    </row>
    <row r="355" spans="1:7" s="366" customFormat="1" x14ac:dyDescent="0.25">
      <c r="A355" s="6">
        <v>1</v>
      </c>
      <c r="B355" s="24" t="s">
        <v>253</v>
      </c>
      <c r="C355" s="22"/>
      <c r="D355" s="179">
        <f>D356/8.5</f>
        <v>1152.9411764705883</v>
      </c>
      <c r="E355" s="180"/>
      <c r="F355" s="180"/>
      <c r="G355" s="180"/>
    </row>
    <row r="356" spans="1:7" s="366" customFormat="1" x14ac:dyDescent="0.25">
      <c r="A356" s="6">
        <v>1</v>
      </c>
      <c r="B356" s="43" t="s">
        <v>254</v>
      </c>
      <c r="C356" s="22"/>
      <c r="D356" s="182">
        <v>9800</v>
      </c>
      <c r="E356" s="180"/>
      <c r="F356" s="180"/>
      <c r="G356" s="180"/>
    </row>
    <row r="357" spans="1:7" s="366" customFormat="1" ht="30" x14ac:dyDescent="0.25">
      <c r="A357" s="6">
        <v>1</v>
      </c>
      <c r="B357" s="24" t="s">
        <v>115</v>
      </c>
      <c r="C357" s="22"/>
      <c r="D357" s="179"/>
      <c r="E357" s="180"/>
      <c r="F357" s="180"/>
      <c r="G357" s="180"/>
    </row>
    <row r="358" spans="1:7" s="366" customFormat="1" ht="18" customHeight="1" x14ac:dyDescent="0.25">
      <c r="A358" s="6">
        <v>1</v>
      </c>
      <c r="B358" s="183" t="s">
        <v>145</v>
      </c>
      <c r="C358" s="22"/>
      <c r="D358" s="184">
        <f>D349+ROUND(D354*3.2,0)+D356/3.9</f>
        <v>132209.11680911679</v>
      </c>
      <c r="E358" s="180"/>
      <c r="F358" s="180"/>
      <c r="G358" s="180"/>
    </row>
    <row r="359" spans="1:7" s="366" customFormat="1" ht="18" customHeight="1" x14ac:dyDescent="0.25">
      <c r="A359" s="6">
        <v>1</v>
      </c>
      <c r="B359" s="25" t="s">
        <v>116</v>
      </c>
      <c r="C359" s="185"/>
      <c r="D359" s="186"/>
      <c r="E359" s="187"/>
      <c r="F359" s="187"/>
      <c r="G359" s="187"/>
    </row>
    <row r="360" spans="1:7" s="366" customFormat="1" x14ac:dyDescent="0.25">
      <c r="A360" s="6">
        <v>1</v>
      </c>
      <c r="B360" s="33" t="s">
        <v>7</v>
      </c>
      <c r="C360" s="28"/>
      <c r="D360" s="188"/>
      <c r="E360" s="28"/>
      <c r="F360" s="28"/>
      <c r="G360" s="28"/>
    </row>
    <row r="361" spans="1:7" s="366" customFormat="1" x14ac:dyDescent="0.25">
      <c r="A361" s="6">
        <v>1</v>
      </c>
      <c r="B361" s="42" t="s">
        <v>20</v>
      </c>
      <c r="C361" s="28"/>
      <c r="D361" s="188"/>
      <c r="E361" s="28"/>
      <c r="F361" s="28"/>
      <c r="G361" s="28"/>
    </row>
    <row r="362" spans="1:7" s="366" customFormat="1" x14ac:dyDescent="0.25">
      <c r="A362" s="6">
        <v>1</v>
      </c>
      <c r="B362" s="30" t="s">
        <v>133</v>
      </c>
      <c r="C362" s="28">
        <v>240</v>
      </c>
      <c r="D362" s="188">
        <v>2467</v>
      </c>
      <c r="E362" s="189">
        <v>10</v>
      </c>
      <c r="F362" s="3">
        <f>ROUND(G362/C362,0)</f>
        <v>103</v>
      </c>
      <c r="G362" s="13">
        <f>ROUND(D362*E362,0)</f>
        <v>24670</v>
      </c>
    </row>
    <row r="363" spans="1:7" s="366" customFormat="1" x14ac:dyDescent="0.25">
      <c r="A363" s="6">
        <v>1</v>
      </c>
      <c r="B363" s="190" t="s">
        <v>136</v>
      </c>
      <c r="C363" s="28"/>
      <c r="D363" s="191">
        <f>D362</f>
        <v>2467</v>
      </c>
      <c r="E363" s="613">
        <f t="shared" ref="E363:G363" si="32">E362</f>
        <v>10</v>
      </c>
      <c r="F363" s="192">
        <f t="shared" si="32"/>
        <v>103</v>
      </c>
      <c r="G363" s="192">
        <f t="shared" si="32"/>
        <v>24670</v>
      </c>
    </row>
    <row r="364" spans="1:7" s="366" customFormat="1" ht="16.5" customHeight="1" thickBot="1" x14ac:dyDescent="0.3">
      <c r="A364" s="6">
        <v>1</v>
      </c>
      <c r="B364" s="31" t="s">
        <v>112</v>
      </c>
      <c r="C364" s="193"/>
      <c r="D364" s="194">
        <f>D363</f>
        <v>2467</v>
      </c>
      <c r="E364" s="195">
        <f t="shared" ref="E364" si="33">G364/D364</f>
        <v>10</v>
      </c>
      <c r="F364" s="196">
        <f t="shared" ref="F364:G364" si="34">F363</f>
        <v>103</v>
      </c>
      <c r="G364" s="196">
        <f t="shared" si="34"/>
        <v>24670</v>
      </c>
    </row>
    <row r="365" spans="1:7" s="366" customFormat="1" ht="15.75" customHeight="1" thickBot="1" x14ac:dyDescent="0.3">
      <c r="A365" s="6">
        <v>1</v>
      </c>
      <c r="B365" s="361" t="s">
        <v>10</v>
      </c>
      <c r="C365" s="362"/>
      <c r="D365" s="435"/>
      <c r="E365" s="364"/>
      <c r="F365" s="365"/>
      <c r="G365" s="364"/>
    </row>
    <row r="366" spans="1:7" s="366" customFormat="1" ht="15.75" hidden="1" customHeight="1" thickBot="1" x14ac:dyDescent="0.3">
      <c r="A366" s="6">
        <v>1</v>
      </c>
      <c r="B366" s="436"/>
      <c r="C366" s="437"/>
      <c r="D366" s="438"/>
      <c r="E366" s="439"/>
      <c r="F366" s="439"/>
      <c r="G366" s="439"/>
    </row>
    <row r="367" spans="1:7" s="366" customFormat="1" ht="24.75" hidden="1" customHeight="1" x14ac:dyDescent="0.25">
      <c r="A367" s="6">
        <v>1</v>
      </c>
      <c r="B367" s="440" t="s">
        <v>78</v>
      </c>
      <c r="C367" s="174"/>
      <c r="D367" s="175"/>
      <c r="E367" s="176"/>
      <c r="F367" s="176"/>
      <c r="G367" s="176"/>
    </row>
    <row r="368" spans="1:7" s="366" customFormat="1" ht="18.75" hidden="1" customHeight="1" x14ac:dyDescent="0.25">
      <c r="A368" s="6">
        <v>1</v>
      </c>
      <c r="B368" s="177" t="s">
        <v>179</v>
      </c>
      <c r="C368" s="178"/>
      <c r="D368" s="179"/>
      <c r="E368" s="180"/>
      <c r="F368" s="180"/>
      <c r="G368" s="180"/>
    </row>
    <row r="369" spans="1:7" s="366" customFormat="1" ht="30" hidden="1" x14ac:dyDescent="0.25">
      <c r="A369" s="6">
        <v>1</v>
      </c>
      <c r="B369" s="23" t="s">
        <v>312</v>
      </c>
      <c r="C369" s="22"/>
      <c r="D369" s="179">
        <f>D370/2.7</f>
        <v>21727.407407407405</v>
      </c>
      <c r="E369" s="180"/>
      <c r="F369" s="180"/>
      <c r="G369" s="180"/>
    </row>
    <row r="370" spans="1:7" s="366" customFormat="1" hidden="1" x14ac:dyDescent="0.25">
      <c r="A370" s="6">
        <v>1</v>
      </c>
      <c r="B370" s="23" t="s">
        <v>278</v>
      </c>
      <c r="C370" s="22"/>
      <c r="D370" s="179">
        <v>58664</v>
      </c>
      <c r="E370" s="180"/>
      <c r="F370" s="180"/>
      <c r="G370" s="180"/>
    </row>
    <row r="371" spans="1:7" s="366" customFormat="1" hidden="1" x14ac:dyDescent="0.25">
      <c r="A371" s="6">
        <v>1</v>
      </c>
      <c r="B371" s="24" t="s">
        <v>114</v>
      </c>
      <c r="C371" s="22"/>
      <c r="D371" s="179">
        <f>(D372+D373)/8.5</f>
        <v>28421.882352941175</v>
      </c>
      <c r="E371" s="180"/>
      <c r="F371" s="180"/>
      <c r="G371" s="180"/>
    </row>
    <row r="372" spans="1:7" s="366" customFormat="1" hidden="1" x14ac:dyDescent="0.25">
      <c r="A372" s="6">
        <v>1</v>
      </c>
      <c r="B372" s="281" t="s">
        <v>254</v>
      </c>
      <c r="C372" s="22"/>
      <c r="D372" s="179">
        <f>266334-25000</f>
        <v>241334</v>
      </c>
      <c r="E372" s="180"/>
      <c r="F372" s="180"/>
      <c r="G372" s="180"/>
    </row>
    <row r="373" spans="1:7" s="366" customFormat="1" hidden="1" x14ac:dyDescent="0.25">
      <c r="A373" s="6">
        <v>1</v>
      </c>
      <c r="B373" s="281" t="s">
        <v>255</v>
      </c>
      <c r="C373" s="22"/>
      <c r="D373" s="179">
        <v>252</v>
      </c>
      <c r="E373" s="180"/>
      <c r="F373" s="180"/>
      <c r="G373" s="180"/>
    </row>
    <row r="374" spans="1:7" s="366" customFormat="1" ht="30" hidden="1" x14ac:dyDescent="0.25">
      <c r="A374" s="6">
        <v>1</v>
      </c>
      <c r="B374" s="24" t="s">
        <v>115</v>
      </c>
      <c r="C374" s="22"/>
      <c r="D374" s="179"/>
      <c r="E374" s="180"/>
      <c r="F374" s="180"/>
      <c r="G374" s="180"/>
    </row>
    <row r="375" spans="1:7" s="366" customFormat="1" ht="18" hidden="1" customHeight="1" thickBot="1" x14ac:dyDescent="0.3">
      <c r="A375" s="6">
        <v>1</v>
      </c>
      <c r="B375" s="183" t="s">
        <v>145</v>
      </c>
      <c r="C375" s="441"/>
      <c r="D375" s="442">
        <f>D369+ROUND((D372+D373)/3.9,0)+D374</f>
        <v>83672.407407407401</v>
      </c>
      <c r="E375" s="187"/>
      <c r="F375" s="187"/>
      <c r="G375" s="187"/>
    </row>
    <row r="376" spans="1:7" s="366" customFormat="1" ht="15.75" hidden="1" thickBot="1" x14ac:dyDescent="0.3">
      <c r="A376" s="6">
        <v>1</v>
      </c>
      <c r="B376" s="361" t="s">
        <v>10</v>
      </c>
      <c r="C376" s="362"/>
      <c r="D376" s="443"/>
      <c r="E376" s="365"/>
      <c r="F376" s="364"/>
      <c r="G376" s="390"/>
    </row>
    <row r="377" spans="1:7" s="366" customFormat="1" ht="36.75" hidden="1" customHeight="1" x14ac:dyDescent="0.25">
      <c r="A377" s="6">
        <v>1</v>
      </c>
      <c r="B377" s="444" t="s">
        <v>143</v>
      </c>
      <c r="C377" s="445"/>
      <c r="D377" s="446"/>
      <c r="E377" s="180"/>
      <c r="F377" s="180"/>
      <c r="G377" s="180"/>
    </row>
    <row r="378" spans="1:7" s="366" customFormat="1" hidden="1" x14ac:dyDescent="0.25">
      <c r="A378" s="6">
        <v>1</v>
      </c>
      <c r="B378" s="177" t="s">
        <v>6</v>
      </c>
      <c r="C378" s="178"/>
      <c r="D378" s="179"/>
      <c r="E378" s="41"/>
      <c r="F378" s="41"/>
      <c r="G378" s="41"/>
    </row>
    <row r="379" spans="1:7" s="366" customFormat="1" ht="28.5" hidden="1" customHeight="1" x14ac:dyDescent="0.25">
      <c r="A379" s="6">
        <v>1</v>
      </c>
      <c r="B379" s="23" t="s">
        <v>312</v>
      </c>
      <c r="C379" s="22"/>
      <c r="D379" s="179">
        <f>D380/2.7</f>
        <v>2574.8148148148148</v>
      </c>
      <c r="E379" s="180"/>
      <c r="F379" s="180"/>
      <c r="G379" s="180"/>
    </row>
    <row r="380" spans="1:7" s="366" customFormat="1" ht="19.5" hidden="1" customHeight="1" x14ac:dyDescent="0.25">
      <c r="A380" s="6">
        <v>1</v>
      </c>
      <c r="B380" s="23" t="s">
        <v>278</v>
      </c>
      <c r="C380" s="22"/>
      <c r="D380" s="179">
        <f>6852+100</f>
        <v>6952</v>
      </c>
      <c r="E380" s="180"/>
      <c r="F380" s="180"/>
      <c r="G380" s="180"/>
    </row>
    <row r="381" spans="1:7" s="366" customFormat="1" hidden="1" x14ac:dyDescent="0.25">
      <c r="A381" s="6">
        <v>1</v>
      </c>
      <c r="B381" s="24" t="s">
        <v>114</v>
      </c>
      <c r="C381" s="22"/>
      <c r="D381" s="179">
        <f>D382/8.5</f>
        <v>38471.529411764706</v>
      </c>
      <c r="E381" s="180"/>
      <c r="F381" s="180"/>
      <c r="G381" s="180"/>
    </row>
    <row r="382" spans="1:7" s="366" customFormat="1" hidden="1" x14ac:dyDescent="0.25">
      <c r="A382" s="6">
        <v>1</v>
      </c>
      <c r="B382" s="281" t="s">
        <v>144</v>
      </c>
      <c r="C382" s="22"/>
      <c r="D382" s="179">
        <f>327108-100</f>
        <v>327008</v>
      </c>
      <c r="E382" s="180"/>
      <c r="F382" s="180"/>
      <c r="G382" s="180"/>
    </row>
    <row r="383" spans="1:7" s="366" customFormat="1" ht="30" hidden="1" x14ac:dyDescent="0.25">
      <c r="A383" s="6">
        <v>1</v>
      </c>
      <c r="B383" s="24" t="s">
        <v>115</v>
      </c>
      <c r="C383" s="22"/>
      <c r="D383" s="179"/>
      <c r="E383" s="180"/>
      <c r="F383" s="180"/>
      <c r="G383" s="180"/>
    </row>
    <row r="384" spans="1:7" s="366" customFormat="1" ht="18.75" hidden="1" customHeight="1" thickBot="1" x14ac:dyDescent="0.3">
      <c r="A384" s="6">
        <v>1</v>
      </c>
      <c r="B384" s="183" t="s">
        <v>145</v>
      </c>
      <c r="C384" s="441"/>
      <c r="D384" s="442">
        <f>D379+ROUND(D382/3.9,0)+D383</f>
        <v>86422.814814814818</v>
      </c>
      <c r="E384" s="187"/>
      <c r="F384" s="187"/>
      <c r="G384" s="187"/>
    </row>
    <row r="385" spans="1:7" s="366" customFormat="1" ht="15.75" hidden="1" thickBot="1" x14ac:dyDescent="0.3">
      <c r="A385" s="6">
        <v>1</v>
      </c>
      <c r="B385" s="361" t="s">
        <v>10</v>
      </c>
      <c r="C385" s="362"/>
      <c r="D385" s="435"/>
      <c r="E385" s="364"/>
      <c r="F385" s="365"/>
      <c r="G385" s="364"/>
    </row>
    <row r="386" spans="1:7" s="366" customFormat="1" ht="14.25" hidden="1" customHeight="1" x14ac:dyDescent="0.25">
      <c r="A386" s="6">
        <v>1</v>
      </c>
      <c r="B386" s="447"/>
      <c r="C386" s="401"/>
      <c r="D386" s="446"/>
      <c r="E386" s="180"/>
      <c r="F386" s="180"/>
      <c r="G386" s="180"/>
    </row>
    <row r="387" spans="1:7" ht="47.25" x14ac:dyDescent="0.25">
      <c r="A387" s="6">
        <v>1</v>
      </c>
      <c r="B387" s="614" t="s">
        <v>174</v>
      </c>
      <c r="C387" s="5"/>
      <c r="D387" s="425"/>
      <c r="E387" s="41"/>
      <c r="F387" s="41"/>
      <c r="G387" s="41"/>
    </row>
    <row r="388" spans="1:7" ht="24.75" customHeight="1" x14ac:dyDescent="0.25">
      <c r="A388" s="6">
        <v>1</v>
      </c>
      <c r="B388" s="330" t="s">
        <v>4</v>
      </c>
      <c r="C388" s="5"/>
      <c r="D388" s="425"/>
      <c r="E388" s="41"/>
      <c r="F388" s="41"/>
      <c r="G388" s="41"/>
    </row>
    <row r="389" spans="1:7" ht="21" customHeight="1" x14ac:dyDescent="0.25">
      <c r="A389" s="6">
        <v>1</v>
      </c>
      <c r="B389" s="35" t="s">
        <v>45</v>
      </c>
      <c r="C389" s="5">
        <v>330</v>
      </c>
      <c r="D389" s="425">
        <v>4551</v>
      </c>
      <c r="E389" s="448">
        <v>3</v>
      </c>
      <c r="F389" s="3">
        <f>ROUND(G389/C389,0)</f>
        <v>41</v>
      </c>
      <c r="G389" s="41">
        <f>ROUND(D389*E389,0)</f>
        <v>13653</v>
      </c>
    </row>
    <row r="390" spans="1:7" ht="18.75" customHeight="1" x14ac:dyDescent="0.25">
      <c r="A390" s="6">
        <v>1</v>
      </c>
      <c r="B390" s="449" t="s">
        <v>5</v>
      </c>
      <c r="C390" s="383"/>
      <c r="D390" s="431">
        <f>D389</f>
        <v>4551</v>
      </c>
      <c r="E390" s="350">
        <f>G390/D390</f>
        <v>3</v>
      </c>
      <c r="F390" s="406">
        <f>F389</f>
        <v>41</v>
      </c>
      <c r="G390" s="406">
        <f>G389</f>
        <v>13653</v>
      </c>
    </row>
    <row r="391" spans="1:7" x14ac:dyDescent="0.25">
      <c r="A391" s="6">
        <v>1</v>
      </c>
      <c r="B391" s="177" t="s">
        <v>179</v>
      </c>
      <c r="C391" s="178"/>
      <c r="D391" s="179"/>
      <c r="E391" s="17"/>
      <c r="F391" s="406"/>
      <c r="G391" s="406"/>
    </row>
    <row r="392" spans="1:7" ht="30" x14ac:dyDescent="0.25">
      <c r="A392" s="6">
        <v>1</v>
      </c>
      <c r="B392" s="23" t="s">
        <v>312</v>
      </c>
      <c r="C392" s="22"/>
      <c r="D392" s="179">
        <f>D393</f>
        <v>889</v>
      </c>
      <c r="E392" s="17"/>
      <c r="F392" s="406"/>
      <c r="G392" s="406"/>
    </row>
    <row r="393" spans="1:7" x14ac:dyDescent="0.25">
      <c r="A393" s="6">
        <v>1</v>
      </c>
      <c r="B393" s="181" t="s">
        <v>213</v>
      </c>
      <c r="C393" s="22"/>
      <c r="D393" s="179">
        <v>889</v>
      </c>
      <c r="E393" s="17"/>
      <c r="F393" s="406"/>
      <c r="G393" s="406"/>
    </row>
    <row r="394" spans="1:7" x14ac:dyDescent="0.25">
      <c r="A394" s="6">
        <v>1</v>
      </c>
      <c r="B394" s="24" t="s">
        <v>114</v>
      </c>
      <c r="C394" s="22"/>
      <c r="D394" s="179"/>
      <c r="E394" s="17"/>
      <c r="F394" s="406"/>
      <c r="G394" s="406"/>
    </row>
    <row r="395" spans="1:7" ht="30" x14ac:dyDescent="0.25">
      <c r="A395" s="6">
        <v>1</v>
      </c>
      <c r="B395" s="24" t="s">
        <v>115</v>
      </c>
      <c r="C395" s="22"/>
      <c r="D395" s="179"/>
      <c r="E395" s="17"/>
      <c r="F395" s="406"/>
      <c r="G395" s="406"/>
    </row>
    <row r="396" spans="1:7" ht="18" customHeight="1" x14ac:dyDescent="0.25">
      <c r="A396" s="6">
        <v>1</v>
      </c>
      <c r="B396" s="183" t="s">
        <v>145</v>
      </c>
      <c r="C396" s="22"/>
      <c r="D396" s="184">
        <f>D392+ROUND(D394*3.2,0)+D395</f>
        <v>889</v>
      </c>
      <c r="E396" s="17"/>
      <c r="F396" s="406"/>
      <c r="G396" s="406"/>
    </row>
    <row r="397" spans="1:7" x14ac:dyDescent="0.25">
      <c r="A397" s="6">
        <v>1</v>
      </c>
      <c r="B397" s="25" t="s">
        <v>116</v>
      </c>
      <c r="C397" s="22"/>
      <c r="D397" s="450">
        <f>SUM(D398:D399)</f>
        <v>1238</v>
      </c>
      <c r="E397" s="17"/>
      <c r="F397" s="406"/>
      <c r="G397" s="406"/>
    </row>
    <row r="398" spans="1:7" ht="30" x14ac:dyDescent="0.25">
      <c r="A398" s="6">
        <v>1</v>
      </c>
      <c r="B398" s="451" t="s">
        <v>138</v>
      </c>
      <c r="C398" s="22"/>
      <c r="D398" s="615">
        <v>1098</v>
      </c>
      <c r="E398" s="17"/>
      <c r="F398" s="406"/>
      <c r="G398" s="406"/>
    </row>
    <row r="399" spans="1:7" ht="45" x14ac:dyDescent="0.25">
      <c r="A399" s="6">
        <v>1</v>
      </c>
      <c r="B399" s="429" t="s">
        <v>260</v>
      </c>
      <c r="C399" s="22"/>
      <c r="D399" s="616">
        <v>140</v>
      </c>
      <c r="E399" s="17"/>
      <c r="F399" s="406"/>
      <c r="G399" s="406"/>
    </row>
    <row r="400" spans="1:7" ht="17.25" customHeight="1" x14ac:dyDescent="0.25">
      <c r="A400" s="6">
        <v>1</v>
      </c>
      <c r="B400" s="42" t="s">
        <v>7</v>
      </c>
      <c r="C400" s="16"/>
      <c r="D400" s="425"/>
      <c r="E400" s="331"/>
      <c r="F400" s="331"/>
      <c r="G400" s="41"/>
    </row>
    <row r="401" spans="1:7" ht="17.25" customHeight="1" x14ac:dyDescent="0.25">
      <c r="A401" s="6">
        <v>1</v>
      </c>
      <c r="B401" s="42" t="s">
        <v>134</v>
      </c>
      <c r="C401" s="28"/>
      <c r="D401" s="425"/>
      <c r="E401" s="331"/>
      <c r="F401" s="410"/>
      <c r="G401" s="180"/>
    </row>
    <row r="402" spans="1:7" ht="17.25" customHeight="1" x14ac:dyDescent="0.25">
      <c r="A402" s="6">
        <v>1</v>
      </c>
      <c r="B402" s="29" t="s">
        <v>45</v>
      </c>
      <c r="C402" s="28">
        <v>330</v>
      </c>
      <c r="D402" s="425">
        <v>110</v>
      </c>
      <c r="E402" s="448">
        <v>8</v>
      </c>
      <c r="F402" s="3">
        <f>ROUND(G402/C402,0)</f>
        <v>3</v>
      </c>
      <c r="G402" s="41">
        <f>ROUND(D402*E402,0)</f>
        <v>880</v>
      </c>
    </row>
    <row r="403" spans="1:7" ht="18" customHeight="1" x14ac:dyDescent="0.25">
      <c r="A403" s="6">
        <v>1</v>
      </c>
      <c r="B403" s="33" t="s">
        <v>9</v>
      </c>
      <c r="C403" s="313"/>
      <c r="D403" s="191">
        <f t="shared" ref="D403" si="35">D402</f>
        <v>110</v>
      </c>
      <c r="E403" s="38">
        <f t="shared" ref="E403:G403" si="36">E402</f>
        <v>8</v>
      </c>
      <c r="F403" s="192">
        <f t="shared" si="36"/>
        <v>3</v>
      </c>
      <c r="G403" s="192">
        <f t="shared" si="36"/>
        <v>880</v>
      </c>
    </row>
    <row r="404" spans="1:7" ht="19.5" customHeight="1" x14ac:dyDescent="0.25">
      <c r="A404" s="6">
        <v>1</v>
      </c>
      <c r="B404" s="42" t="s">
        <v>20</v>
      </c>
      <c r="C404" s="28"/>
      <c r="D404" s="425"/>
      <c r="E404" s="331"/>
      <c r="F404" s="410"/>
      <c r="G404" s="180"/>
    </row>
    <row r="405" spans="1:7" ht="16.5" customHeight="1" x14ac:dyDescent="0.25">
      <c r="A405" s="6">
        <v>1</v>
      </c>
      <c r="B405" s="30" t="s">
        <v>45</v>
      </c>
      <c r="C405" s="28">
        <v>240</v>
      </c>
      <c r="D405" s="425">
        <v>3815</v>
      </c>
      <c r="E405" s="448">
        <v>3</v>
      </c>
      <c r="F405" s="3">
        <f>ROUND(G405/C405,0)</f>
        <v>48</v>
      </c>
      <c r="G405" s="41">
        <f>ROUND(D405*E405,0)</f>
        <v>11445</v>
      </c>
    </row>
    <row r="406" spans="1:7" ht="21" customHeight="1" x14ac:dyDescent="0.25">
      <c r="A406" s="6">
        <v>1</v>
      </c>
      <c r="B406" s="190" t="s">
        <v>136</v>
      </c>
      <c r="C406" s="28"/>
      <c r="D406" s="191">
        <f>D405</f>
        <v>3815</v>
      </c>
      <c r="E406" s="350">
        <f t="shared" ref="E406:E407" si="37">G406/D406</f>
        <v>3</v>
      </c>
      <c r="F406" s="192">
        <f t="shared" ref="F406:G406" si="38">F405</f>
        <v>48</v>
      </c>
      <c r="G406" s="192">
        <f t="shared" si="38"/>
        <v>11445</v>
      </c>
    </row>
    <row r="407" spans="1:7" ht="21" customHeight="1" thickBot="1" x14ac:dyDescent="0.3">
      <c r="A407" s="6">
        <v>1</v>
      </c>
      <c r="B407" s="31" t="s">
        <v>112</v>
      </c>
      <c r="C407" s="415"/>
      <c r="D407" s="194">
        <f>D403+D406</f>
        <v>3925</v>
      </c>
      <c r="E407" s="195">
        <f t="shared" si="37"/>
        <v>3.1401273885350318</v>
      </c>
      <c r="F407" s="196">
        <f>F403+F406</f>
        <v>51</v>
      </c>
      <c r="G407" s="196">
        <f>G403+G406</f>
        <v>12325</v>
      </c>
    </row>
    <row r="408" spans="1:7" s="366" customFormat="1" ht="24.75" customHeight="1" thickBot="1" x14ac:dyDescent="0.3">
      <c r="A408" s="6">
        <v>1</v>
      </c>
      <c r="B408" s="361" t="s">
        <v>10</v>
      </c>
      <c r="C408" s="362"/>
      <c r="D408" s="363"/>
      <c r="E408" s="364"/>
      <c r="F408" s="365"/>
      <c r="G408" s="364"/>
    </row>
    <row r="409" spans="1:7" s="375" customFormat="1" ht="39" customHeight="1" x14ac:dyDescent="0.25">
      <c r="A409" s="6">
        <v>1</v>
      </c>
      <c r="B409" s="584" t="s">
        <v>84</v>
      </c>
      <c r="C409" s="445"/>
      <c r="D409" s="452"/>
      <c r="E409" s="180"/>
      <c r="F409" s="180"/>
      <c r="G409" s="180"/>
    </row>
    <row r="410" spans="1:7" s="375" customFormat="1" ht="24.75" customHeight="1" x14ac:dyDescent="0.25">
      <c r="A410" s="6">
        <v>1</v>
      </c>
      <c r="B410" s="330" t="s">
        <v>4</v>
      </c>
      <c r="C410" s="16"/>
      <c r="D410" s="408"/>
      <c r="E410" s="41"/>
      <c r="F410" s="41"/>
      <c r="G410" s="41"/>
    </row>
    <row r="411" spans="1:7" s="375" customFormat="1" ht="15" customHeight="1" x14ac:dyDescent="0.25">
      <c r="A411" s="6">
        <v>1</v>
      </c>
      <c r="B411" s="4" t="s">
        <v>11</v>
      </c>
      <c r="C411" s="28">
        <v>340</v>
      </c>
      <c r="D411" s="60">
        <v>75</v>
      </c>
      <c r="E411" s="453">
        <v>8.4</v>
      </c>
      <c r="F411" s="3">
        <f t="shared" ref="F411:F421" si="39">ROUND(G411/C411,0)</f>
        <v>2</v>
      </c>
      <c r="G411" s="41">
        <f t="shared" ref="G411:G421" si="40">ROUND(D411*E411,0)</f>
        <v>630</v>
      </c>
    </row>
    <row r="412" spans="1:7" s="375" customFormat="1" ht="15" customHeight="1" x14ac:dyDescent="0.25">
      <c r="A412" s="6">
        <v>1</v>
      </c>
      <c r="B412" s="4" t="s">
        <v>102</v>
      </c>
      <c r="C412" s="28">
        <v>340</v>
      </c>
      <c r="D412" s="60">
        <v>7</v>
      </c>
      <c r="E412" s="453">
        <v>10</v>
      </c>
      <c r="F412" s="3">
        <f t="shared" si="39"/>
        <v>0</v>
      </c>
      <c r="G412" s="41">
        <f t="shared" si="40"/>
        <v>70</v>
      </c>
    </row>
    <row r="413" spans="1:7" s="375" customFormat="1" ht="18" customHeight="1" x14ac:dyDescent="0.25">
      <c r="A413" s="6">
        <v>1</v>
      </c>
      <c r="B413" s="4" t="s">
        <v>58</v>
      </c>
      <c r="C413" s="28">
        <v>340</v>
      </c>
      <c r="D413" s="60">
        <v>15</v>
      </c>
      <c r="E413" s="453">
        <v>11.5</v>
      </c>
      <c r="F413" s="3">
        <f t="shared" si="39"/>
        <v>1</v>
      </c>
      <c r="G413" s="41">
        <f t="shared" si="40"/>
        <v>173</v>
      </c>
    </row>
    <row r="414" spans="1:7" s="375" customFormat="1" ht="16.5" customHeight="1" x14ac:dyDescent="0.25">
      <c r="A414" s="6">
        <v>1</v>
      </c>
      <c r="B414" s="4" t="s">
        <v>12</v>
      </c>
      <c r="C414" s="28">
        <v>340</v>
      </c>
      <c r="D414" s="60">
        <v>20</v>
      </c>
      <c r="E414" s="453">
        <v>8.9</v>
      </c>
      <c r="F414" s="3">
        <f t="shared" si="39"/>
        <v>1</v>
      </c>
      <c r="G414" s="41">
        <f t="shared" si="40"/>
        <v>178</v>
      </c>
    </row>
    <row r="415" spans="1:7" s="375" customFormat="1" ht="19.5" customHeight="1" x14ac:dyDescent="0.25">
      <c r="A415" s="6">
        <v>1</v>
      </c>
      <c r="B415" s="4" t="s">
        <v>22</v>
      </c>
      <c r="C415" s="28">
        <v>340</v>
      </c>
      <c r="D415" s="60">
        <v>77</v>
      </c>
      <c r="E415" s="453">
        <v>10</v>
      </c>
      <c r="F415" s="3">
        <f t="shared" si="39"/>
        <v>2</v>
      </c>
      <c r="G415" s="41">
        <f t="shared" si="40"/>
        <v>770</v>
      </c>
    </row>
    <row r="416" spans="1:7" s="375" customFormat="1" ht="19.5" customHeight="1" x14ac:dyDescent="0.25">
      <c r="A416" s="6">
        <v>1</v>
      </c>
      <c r="B416" s="4" t="s">
        <v>34</v>
      </c>
      <c r="C416" s="28">
        <v>340</v>
      </c>
      <c r="D416" s="60">
        <v>16</v>
      </c>
      <c r="E416" s="453">
        <v>10</v>
      </c>
      <c r="F416" s="3">
        <f t="shared" si="39"/>
        <v>0</v>
      </c>
      <c r="G416" s="41">
        <f t="shared" si="40"/>
        <v>160</v>
      </c>
    </row>
    <row r="417" spans="1:7" s="375" customFormat="1" ht="18.75" customHeight="1" x14ac:dyDescent="0.25">
      <c r="A417" s="6">
        <v>1</v>
      </c>
      <c r="B417" s="4" t="s">
        <v>23</v>
      </c>
      <c r="C417" s="28">
        <v>340</v>
      </c>
      <c r="D417" s="60">
        <v>20</v>
      </c>
      <c r="E417" s="453">
        <v>6.1</v>
      </c>
      <c r="F417" s="3">
        <f t="shared" si="39"/>
        <v>0</v>
      </c>
      <c r="G417" s="41">
        <f t="shared" si="40"/>
        <v>122</v>
      </c>
    </row>
    <row r="418" spans="1:7" s="375" customFormat="1" ht="18" customHeight="1" x14ac:dyDescent="0.25">
      <c r="A418" s="6">
        <v>1</v>
      </c>
      <c r="B418" s="4" t="s">
        <v>57</v>
      </c>
      <c r="C418" s="28">
        <v>340</v>
      </c>
      <c r="D418" s="60">
        <v>25</v>
      </c>
      <c r="E418" s="453">
        <v>12</v>
      </c>
      <c r="F418" s="3">
        <f t="shared" si="39"/>
        <v>1</v>
      </c>
      <c r="G418" s="41">
        <f t="shared" si="40"/>
        <v>300</v>
      </c>
    </row>
    <row r="419" spans="1:7" s="375" customFormat="1" ht="18.75" customHeight="1" x14ac:dyDescent="0.25">
      <c r="A419" s="6">
        <v>1</v>
      </c>
      <c r="B419" s="4" t="s">
        <v>45</v>
      </c>
      <c r="C419" s="28">
        <v>340</v>
      </c>
      <c r="D419" s="60">
        <v>20</v>
      </c>
      <c r="E419" s="453">
        <v>7.4</v>
      </c>
      <c r="F419" s="3">
        <f t="shared" si="39"/>
        <v>0</v>
      </c>
      <c r="G419" s="41">
        <f t="shared" si="40"/>
        <v>148</v>
      </c>
    </row>
    <row r="420" spans="1:7" s="375" customFormat="1" ht="18" customHeight="1" x14ac:dyDescent="0.25">
      <c r="A420" s="6">
        <v>1</v>
      </c>
      <c r="B420" s="4" t="s">
        <v>289</v>
      </c>
      <c r="C420" s="28">
        <v>340</v>
      </c>
      <c r="D420" s="60">
        <v>20</v>
      </c>
      <c r="E420" s="453">
        <v>6</v>
      </c>
      <c r="F420" s="3">
        <f t="shared" si="39"/>
        <v>0</v>
      </c>
      <c r="G420" s="41">
        <f t="shared" si="40"/>
        <v>120</v>
      </c>
    </row>
    <row r="421" spans="1:7" s="375" customFormat="1" ht="18" customHeight="1" x14ac:dyDescent="0.25">
      <c r="A421" s="6">
        <v>1</v>
      </c>
      <c r="B421" s="4" t="s">
        <v>21</v>
      </c>
      <c r="C421" s="28">
        <v>340</v>
      </c>
      <c r="D421" s="60">
        <v>65</v>
      </c>
      <c r="E421" s="453">
        <v>10.6</v>
      </c>
      <c r="F421" s="3">
        <f t="shared" si="39"/>
        <v>2</v>
      </c>
      <c r="G421" s="41">
        <f t="shared" si="40"/>
        <v>689</v>
      </c>
    </row>
    <row r="422" spans="1:7" s="375" customFormat="1" ht="21" customHeight="1" x14ac:dyDescent="0.25">
      <c r="A422" s="6">
        <v>1</v>
      </c>
      <c r="B422" s="449" t="s">
        <v>5</v>
      </c>
      <c r="C422" s="383"/>
      <c r="D422" s="454">
        <f>SUM(D411:D421)</f>
        <v>360</v>
      </c>
      <c r="E422" s="17">
        <f>G422/D422</f>
        <v>9.3333333333333339</v>
      </c>
      <c r="F422" s="455">
        <f>SUM(F411:F421)</f>
        <v>9</v>
      </c>
      <c r="G422" s="455">
        <f>SUM(G411:G421)</f>
        <v>3360</v>
      </c>
    </row>
    <row r="423" spans="1:7" s="45" customFormat="1" ht="18.75" customHeight="1" x14ac:dyDescent="0.25">
      <c r="A423" s="6">
        <v>1</v>
      </c>
      <c r="B423" s="21" t="s">
        <v>195</v>
      </c>
      <c r="C423" s="21"/>
      <c r="D423" s="186"/>
      <c r="E423" s="44"/>
      <c r="F423" s="44"/>
      <c r="G423" s="44"/>
    </row>
    <row r="424" spans="1:7" s="45" customFormat="1" ht="30" x14ac:dyDescent="0.25">
      <c r="A424" s="6">
        <v>1</v>
      </c>
      <c r="B424" s="23" t="s">
        <v>312</v>
      </c>
      <c r="C424" s="46"/>
      <c r="D424" s="332">
        <f>SUM(D426,D427,D428,D429)+D425/2.7</f>
        <v>5485.1851851851852</v>
      </c>
      <c r="E424" s="44"/>
      <c r="F424" s="44"/>
      <c r="G424" s="44"/>
    </row>
    <row r="425" spans="1:7" s="45" customFormat="1" x14ac:dyDescent="0.25">
      <c r="A425" s="6">
        <v>1</v>
      </c>
      <c r="B425" s="23" t="s">
        <v>278</v>
      </c>
      <c r="C425" s="22"/>
      <c r="D425" s="179">
        <v>500</v>
      </c>
      <c r="E425" s="180"/>
      <c r="F425" s="180"/>
      <c r="G425" s="180"/>
    </row>
    <row r="426" spans="1:7" s="45" customFormat="1" x14ac:dyDescent="0.25">
      <c r="A426" s="6">
        <v>1</v>
      </c>
      <c r="B426" s="47" t="s">
        <v>196</v>
      </c>
      <c r="C426" s="46"/>
      <c r="D426" s="456"/>
      <c r="E426" s="44"/>
      <c r="F426" s="44"/>
      <c r="G426" s="44"/>
    </row>
    <row r="427" spans="1:7" s="45" customFormat="1" ht="17.25" customHeight="1" x14ac:dyDescent="0.25">
      <c r="A427" s="6">
        <v>1</v>
      </c>
      <c r="B427" s="47" t="s">
        <v>197</v>
      </c>
      <c r="C427" s="46"/>
      <c r="D427" s="332">
        <v>300</v>
      </c>
      <c r="E427" s="44"/>
      <c r="F427" s="44"/>
      <c r="G427" s="44"/>
    </row>
    <row r="428" spans="1:7" s="45" customFormat="1" ht="30" x14ac:dyDescent="0.25">
      <c r="A428" s="6">
        <v>1</v>
      </c>
      <c r="B428" s="47" t="s">
        <v>198</v>
      </c>
      <c r="C428" s="46"/>
      <c r="D428" s="332"/>
      <c r="E428" s="44"/>
      <c r="F428" s="44"/>
      <c r="G428" s="44"/>
    </row>
    <row r="429" spans="1:7" s="45" customFormat="1" x14ac:dyDescent="0.25">
      <c r="A429" s="6">
        <v>1</v>
      </c>
      <c r="B429" s="23" t="s">
        <v>199</v>
      </c>
      <c r="C429" s="46"/>
      <c r="D429" s="332">
        <v>5000</v>
      </c>
      <c r="E429" s="44"/>
      <c r="F429" s="44"/>
      <c r="G429" s="44"/>
    </row>
    <row r="430" spans="1:7" s="45" customFormat="1" ht="45" x14ac:dyDescent="0.25">
      <c r="A430" s="6">
        <v>1</v>
      </c>
      <c r="B430" s="23" t="s">
        <v>277</v>
      </c>
      <c r="C430" s="46"/>
      <c r="D430" s="332">
        <v>0</v>
      </c>
      <c r="E430" s="44"/>
      <c r="F430" s="44"/>
      <c r="G430" s="44"/>
    </row>
    <row r="431" spans="1:7" s="375" customFormat="1" x14ac:dyDescent="0.25">
      <c r="A431" s="6">
        <v>1</v>
      </c>
      <c r="B431" s="24" t="s">
        <v>114</v>
      </c>
      <c r="C431" s="28"/>
      <c r="D431" s="332">
        <f>D432+D433</f>
        <v>1500.4705882352941</v>
      </c>
      <c r="E431" s="331"/>
      <c r="F431" s="331"/>
      <c r="G431" s="41"/>
    </row>
    <row r="432" spans="1:7" s="375" customFormat="1" x14ac:dyDescent="0.25">
      <c r="A432" s="6">
        <v>1</v>
      </c>
      <c r="B432" s="24" t="s">
        <v>251</v>
      </c>
      <c r="C432" s="418"/>
      <c r="D432" s="332">
        <v>1324</v>
      </c>
      <c r="E432" s="331"/>
      <c r="F432" s="331"/>
      <c r="G432" s="41"/>
    </row>
    <row r="433" spans="1:7" s="375" customFormat="1" x14ac:dyDescent="0.25">
      <c r="A433" s="6">
        <v>1</v>
      </c>
      <c r="B433" s="24" t="s">
        <v>253</v>
      </c>
      <c r="C433" s="418"/>
      <c r="D433" s="332">
        <f>D434/8.5</f>
        <v>176.47058823529412</v>
      </c>
      <c r="E433" s="331"/>
      <c r="F433" s="331"/>
      <c r="G433" s="41"/>
    </row>
    <row r="434" spans="1:7" s="45" customFormat="1" x14ac:dyDescent="0.25">
      <c r="A434" s="6">
        <v>1</v>
      </c>
      <c r="B434" s="43" t="s">
        <v>252</v>
      </c>
      <c r="C434" s="234"/>
      <c r="D434" s="332">
        <v>1500</v>
      </c>
      <c r="E434" s="44"/>
      <c r="F434" s="44"/>
      <c r="G434" s="44"/>
    </row>
    <row r="435" spans="1:7" s="45" customFormat="1" ht="15.75" customHeight="1" x14ac:dyDescent="0.25">
      <c r="A435" s="6">
        <v>1</v>
      </c>
      <c r="B435" s="48" t="s">
        <v>200</v>
      </c>
      <c r="C435" s="49"/>
      <c r="D435" s="340">
        <f>D424+ROUND(D432*3.2,0)+D434/3.9</f>
        <v>10106.800569800571</v>
      </c>
      <c r="E435" s="50"/>
      <c r="F435" s="50"/>
      <c r="G435" s="50"/>
    </row>
    <row r="436" spans="1:7" s="45" customFormat="1" ht="15.75" customHeight="1" x14ac:dyDescent="0.25">
      <c r="A436" s="6">
        <v>1</v>
      </c>
      <c r="B436" s="21" t="s">
        <v>147</v>
      </c>
      <c r="C436" s="22"/>
      <c r="D436" s="332"/>
      <c r="E436" s="50"/>
      <c r="F436" s="50"/>
      <c r="G436" s="50"/>
    </row>
    <row r="437" spans="1:7" s="45" customFormat="1" ht="28.5" customHeight="1" x14ac:dyDescent="0.25">
      <c r="A437" s="6">
        <v>1</v>
      </c>
      <c r="B437" s="23" t="s">
        <v>312</v>
      </c>
      <c r="C437" s="22"/>
      <c r="D437" s="332">
        <f>D439+D454+D446</f>
        <v>1904</v>
      </c>
      <c r="E437" s="50"/>
      <c r="F437" s="50"/>
      <c r="G437" s="50"/>
    </row>
    <row r="438" spans="1:7" s="45" customFormat="1" ht="15.75" customHeight="1" x14ac:dyDescent="0.25">
      <c r="A438" s="6">
        <v>1</v>
      </c>
      <c r="B438" s="23" t="s">
        <v>196</v>
      </c>
      <c r="C438" s="22"/>
      <c r="D438" s="332"/>
      <c r="E438" s="50"/>
      <c r="F438" s="50"/>
      <c r="G438" s="50"/>
    </row>
    <row r="439" spans="1:7" s="45" customFormat="1" ht="15.75" customHeight="1" x14ac:dyDescent="0.25">
      <c r="A439" s="6">
        <v>1</v>
      </c>
      <c r="B439" s="47" t="s">
        <v>201</v>
      </c>
      <c r="C439" s="22"/>
      <c r="D439" s="332">
        <f>D440+D441+D442+D444</f>
        <v>1554</v>
      </c>
      <c r="E439" s="50"/>
      <c r="F439" s="50"/>
      <c r="G439" s="50"/>
    </row>
    <row r="440" spans="1:7" s="45" customFormat="1" ht="19.5" customHeight="1" x14ac:dyDescent="0.25">
      <c r="A440" s="6">
        <v>1</v>
      </c>
      <c r="B440" s="51" t="s">
        <v>202</v>
      </c>
      <c r="C440" s="22"/>
      <c r="D440" s="332">
        <v>1200</v>
      </c>
      <c r="E440" s="50"/>
      <c r="F440" s="50"/>
      <c r="G440" s="50"/>
    </row>
    <row r="441" spans="1:7" s="45" customFormat="1" ht="15.75" customHeight="1" x14ac:dyDescent="0.25">
      <c r="A441" s="6">
        <v>1</v>
      </c>
      <c r="B441" s="51" t="s">
        <v>203</v>
      </c>
      <c r="C441" s="22"/>
      <c r="D441" s="332">
        <v>354</v>
      </c>
      <c r="E441" s="50"/>
      <c r="F441" s="50"/>
      <c r="G441" s="50"/>
    </row>
    <row r="442" spans="1:7" s="45" customFormat="1" ht="30.75" customHeight="1" x14ac:dyDescent="0.25">
      <c r="A442" s="6">
        <v>1</v>
      </c>
      <c r="B442" s="51" t="s">
        <v>204</v>
      </c>
      <c r="C442" s="22"/>
      <c r="D442" s="456"/>
      <c r="E442" s="50"/>
      <c r="F442" s="50"/>
      <c r="G442" s="50"/>
    </row>
    <row r="443" spans="1:7" s="45" customFormat="1" x14ac:dyDescent="0.25">
      <c r="A443" s="6">
        <v>1</v>
      </c>
      <c r="B443" s="51" t="s">
        <v>205</v>
      </c>
      <c r="C443" s="22"/>
      <c r="D443" s="456"/>
      <c r="E443" s="50"/>
      <c r="F443" s="50"/>
      <c r="G443" s="50"/>
    </row>
    <row r="444" spans="1:7" s="45" customFormat="1" ht="30" x14ac:dyDescent="0.25">
      <c r="A444" s="6">
        <v>1</v>
      </c>
      <c r="B444" s="51" t="s">
        <v>206</v>
      </c>
      <c r="C444" s="22"/>
      <c r="D444" s="456"/>
      <c r="E444" s="50"/>
      <c r="F444" s="50"/>
      <c r="G444" s="50"/>
    </row>
    <row r="445" spans="1:7" s="45" customFormat="1" x14ac:dyDescent="0.25">
      <c r="A445" s="6">
        <v>1</v>
      </c>
      <c r="B445" s="51" t="s">
        <v>205</v>
      </c>
      <c r="C445" s="22"/>
      <c r="D445" s="457"/>
      <c r="E445" s="50"/>
      <c r="F445" s="50"/>
      <c r="G445" s="50"/>
    </row>
    <row r="446" spans="1:7" s="45" customFormat="1" ht="30" customHeight="1" x14ac:dyDescent="0.25">
      <c r="A446" s="6">
        <v>1</v>
      </c>
      <c r="B446" s="47" t="s">
        <v>207</v>
      </c>
      <c r="C446" s="22"/>
      <c r="D446" s="332">
        <f>SUM(D447,D448,D450)</f>
        <v>350</v>
      </c>
      <c r="E446" s="50"/>
      <c r="F446" s="50"/>
      <c r="G446" s="50"/>
    </row>
    <row r="447" spans="1:7" s="45" customFormat="1" ht="30" x14ac:dyDescent="0.25">
      <c r="A447" s="6">
        <v>1</v>
      </c>
      <c r="B447" s="51" t="s">
        <v>208</v>
      </c>
      <c r="C447" s="22"/>
      <c r="D447" s="332">
        <v>350</v>
      </c>
      <c r="E447" s="50"/>
      <c r="F447" s="50"/>
      <c r="G447" s="50"/>
    </row>
    <row r="448" spans="1:7" s="45" customFormat="1" ht="45" x14ac:dyDescent="0.25">
      <c r="A448" s="6">
        <v>1</v>
      </c>
      <c r="B448" s="51" t="s">
        <v>209</v>
      </c>
      <c r="C448" s="22"/>
      <c r="D448" s="408"/>
      <c r="E448" s="50"/>
      <c r="F448" s="50"/>
      <c r="G448" s="50"/>
    </row>
    <row r="449" spans="1:7" s="45" customFormat="1" x14ac:dyDescent="0.25">
      <c r="A449" s="6">
        <v>1</v>
      </c>
      <c r="B449" s="51" t="s">
        <v>205</v>
      </c>
      <c r="C449" s="22"/>
      <c r="D449" s="408"/>
      <c r="E449" s="50"/>
      <c r="F449" s="50"/>
      <c r="G449" s="50"/>
    </row>
    <row r="450" spans="1:7" s="45" customFormat="1" ht="45" x14ac:dyDescent="0.25">
      <c r="A450" s="6">
        <v>1</v>
      </c>
      <c r="B450" s="51" t="s">
        <v>210</v>
      </c>
      <c r="C450" s="22"/>
      <c r="D450" s="408"/>
      <c r="E450" s="50"/>
      <c r="F450" s="50"/>
      <c r="G450" s="50"/>
    </row>
    <row r="451" spans="1:7" s="45" customFormat="1" x14ac:dyDescent="0.25">
      <c r="A451" s="6">
        <v>1</v>
      </c>
      <c r="B451" s="51" t="s">
        <v>205</v>
      </c>
      <c r="C451" s="22"/>
      <c r="D451" s="408"/>
      <c r="E451" s="50"/>
      <c r="F451" s="50"/>
      <c r="G451" s="50"/>
    </row>
    <row r="452" spans="1:7" s="45" customFormat="1" ht="31.5" customHeight="1" x14ac:dyDescent="0.25">
      <c r="A452" s="6">
        <v>1</v>
      </c>
      <c r="B452" s="47" t="s">
        <v>211</v>
      </c>
      <c r="C452" s="22"/>
      <c r="D452" s="332"/>
      <c r="E452" s="50"/>
      <c r="F452" s="50"/>
      <c r="G452" s="50"/>
    </row>
    <row r="453" spans="1:7" s="45" customFormat="1" ht="15.75" customHeight="1" x14ac:dyDescent="0.25">
      <c r="A453" s="6">
        <v>1</v>
      </c>
      <c r="B453" s="47" t="s">
        <v>212</v>
      </c>
      <c r="C453" s="22"/>
      <c r="D453" s="332"/>
      <c r="E453" s="50"/>
      <c r="F453" s="50"/>
      <c r="G453" s="50"/>
    </row>
    <row r="454" spans="1:7" s="45" customFormat="1" ht="15.75" customHeight="1" x14ac:dyDescent="0.25">
      <c r="A454" s="6">
        <v>1</v>
      </c>
      <c r="B454" s="23" t="s">
        <v>213</v>
      </c>
      <c r="C454" s="22"/>
      <c r="D454" s="332"/>
      <c r="E454" s="50"/>
      <c r="F454" s="50"/>
      <c r="G454" s="50"/>
    </row>
    <row r="455" spans="1:7" s="45" customFormat="1" x14ac:dyDescent="0.25">
      <c r="A455" s="6">
        <v>1</v>
      </c>
      <c r="B455" s="24" t="s">
        <v>114</v>
      </c>
      <c r="C455" s="46"/>
      <c r="D455" s="456"/>
      <c r="E455" s="50"/>
      <c r="F455" s="50"/>
      <c r="G455" s="50"/>
    </row>
    <row r="456" spans="1:7" s="45" customFormat="1" x14ac:dyDescent="0.25">
      <c r="A456" s="6">
        <v>1</v>
      </c>
      <c r="B456" s="43" t="s">
        <v>144</v>
      </c>
      <c r="C456" s="46"/>
      <c r="D456" s="457"/>
      <c r="E456" s="50"/>
      <c r="F456" s="50"/>
      <c r="G456" s="50"/>
    </row>
    <row r="457" spans="1:7" s="375" customFormat="1" ht="30" x14ac:dyDescent="0.25">
      <c r="A457" s="6">
        <v>1</v>
      </c>
      <c r="B457" s="24" t="s">
        <v>115</v>
      </c>
      <c r="C457" s="28"/>
      <c r="D457" s="332">
        <v>100</v>
      </c>
      <c r="E457" s="331"/>
      <c r="F457" s="331"/>
      <c r="G457" s="41"/>
    </row>
    <row r="458" spans="1:7" s="45" customFormat="1" ht="15.75" customHeight="1" x14ac:dyDescent="0.25">
      <c r="A458" s="6">
        <v>1</v>
      </c>
      <c r="B458" s="24" t="s">
        <v>214</v>
      </c>
      <c r="C458" s="22"/>
      <c r="D458" s="332"/>
      <c r="E458" s="50"/>
      <c r="F458" s="50"/>
      <c r="G458" s="50"/>
    </row>
    <row r="459" spans="1:7" s="45" customFormat="1" x14ac:dyDescent="0.25">
      <c r="A459" s="6">
        <v>1</v>
      </c>
      <c r="B459" s="52" t="s">
        <v>215</v>
      </c>
      <c r="C459" s="22"/>
      <c r="D459" s="332"/>
      <c r="E459" s="50"/>
      <c r="F459" s="50"/>
      <c r="G459" s="50"/>
    </row>
    <row r="460" spans="1:7" s="45" customFormat="1" x14ac:dyDescent="0.25">
      <c r="A460" s="6">
        <v>1</v>
      </c>
      <c r="B460" s="53" t="s">
        <v>146</v>
      </c>
      <c r="C460" s="22"/>
      <c r="D460" s="340">
        <f>D437+ROUND(D455*3.2,0)+D457</f>
        <v>2004</v>
      </c>
      <c r="E460" s="50"/>
      <c r="F460" s="50"/>
      <c r="G460" s="50"/>
    </row>
    <row r="461" spans="1:7" s="45" customFormat="1" ht="15.75" customHeight="1" x14ac:dyDescent="0.25">
      <c r="A461" s="6">
        <v>1</v>
      </c>
      <c r="B461" s="54" t="s">
        <v>145</v>
      </c>
      <c r="C461" s="22"/>
      <c r="D461" s="340">
        <f>SUM(D435,D460)</f>
        <v>12110.800569800571</v>
      </c>
      <c r="E461" s="50"/>
      <c r="F461" s="50"/>
      <c r="G461" s="50"/>
    </row>
    <row r="462" spans="1:7" s="375" customFormat="1" ht="18.75" customHeight="1" x14ac:dyDescent="0.25">
      <c r="A462" s="6">
        <v>1</v>
      </c>
      <c r="B462" s="33" t="s">
        <v>7</v>
      </c>
      <c r="C462" s="28"/>
      <c r="D462" s="408"/>
      <c r="E462" s="331"/>
      <c r="F462" s="331"/>
      <c r="G462" s="41"/>
    </row>
    <row r="463" spans="1:7" s="375" customFormat="1" ht="16.5" customHeight="1" x14ac:dyDescent="0.25">
      <c r="A463" s="6">
        <v>1</v>
      </c>
      <c r="B463" s="42" t="s">
        <v>20</v>
      </c>
      <c r="C463" s="28"/>
      <c r="D463" s="408"/>
      <c r="E463" s="331"/>
      <c r="F463" s="410"/>
      <c r="G463" s="180"/>
    </row>
    <row r="464" spans="1:7" s="375" customFormat="1" ht="18" customHeight="1" x14ac:dyDescent="0.25">
      <c r="A464" s="6">
        <v>1</v>
      </c>
      <c r="B464" s="30" t="s">
        <v>37</v>
      </c>
      <c r="C464" s="28">
        <v>240</v>
      </c>
      <c r="D464" s="408"/>
      <c r="E464" s="189">
        <v>8</v>
      </c>
      <c r="F464" s="3">
        <f>ROUND(G464/C464,0)</f>
        <v>0</v>
      </c>
      <c r="G464" s="41">
        <f>ROUND(D464*E464,0)</f>
        <v>0</v>
      </c>
    </row>
    <row r="465" spans="1:9" s="375" customFormat="1" ht="14.25" customHeight="1" x14ac:dyDescent="0.25">
      <c r="A465" s="6">
        <v>1</v>
      </c>
      <c r="B465" s="30" t="s">
        <v>11</v>
      </c>
      <c r="C465" s="28">
        <v>240</v>
      </c>
      <c r="D465" s="408"/>
      <c r="E465" s="189">
        <v>0</v>
      </c>
      <c r="F465" s="3">
        <f>ROUND(G465/C465,0)</f>
        <v>0</v>
      </c>
      <c r="G465" s="41">
        <f>ROUND(D465*E465,0)</f>
        <v>0</v>
      </c>
    </row>
    <row r="466" spans="1:9" s="375" customFormat="1" ht="21" customHeight="1" x14ac:dyDescent="0.25">
      <c r="A466" s="6">
        <v>1</v>
      </c>
      <c r="B466" s="190" t="s">
        <v>136</v>
      </c>
      <c r="C466" s="28"/>
      <c r="D466" s="458">
        <f>D464+D465</f>
        <v>0</v>
      </c>
      <c r="E466" s="17" t="e">
        <f t="shared" ref="E466:E467" si="41">G466/D466</f>
        <v>#DIV/0!</v>
      </c>
      <c r="F466" s="406">
        <f>F464+F465</f>
        <v>0</v>
      </c>
      <c r="G466" s="406">
        <f>G464+G465</f>
        <v>0</v>
      </c>
    </row>
    <row r="467" spans="1:9" s="375" customFormat="1" ht="24.75" customHeight="1" thickBot="1" x14ac:dyDescent="0.3">
      <c r="A467" s="6">
        <v>1</v>
      </c>
      <c r="B467" s="31" t="s">
        <v>112</v>
      </c>
      <c r="C467" s="459"/>
      <c r="D467" s="460">
        <f>D466</f>
        <v>0</v>
      </c>
      <c r="E467" s="17" t="e">
        <f t="shared" si="41"/>
        <v>#DIV/0!</v>
      </c>
      <c r="F467" s="461">
        <f t="shared" ref="F467:G467" si="42">F466</f>
        <v>0</v>
      </c>
      <c r="G467" s="461">
        <f t="shared" si="42"/>
        <v>0</v>
      </c>
    </row>
    <row r="468" spans="1:9" s="375" customFormat="1" ht="16.5" customHeight="1" thickBot="1" x14ac:dyDescent="0.3">
      <c r="A468" s="6">
        <v>1</v>
      </c>
      <c r="B468" s="432" t="s">
        <v>10</v>
      </c>
      <c r="C468" s="362"/>
      <c r="D468" s="389"/>
      <c r="E468" s="364"/>
      <c r="F468" s="364"/>
      <c r="G468" s="364"/>
    </row>
    <row r="469" spans="1:9" s="375" customFormat="1" ht="54.75" customHeight="1" x14ac:dyDescent="0.25">
      <c r="A469" s="6">
        <v>1</v>
      </c>
      <c r="B469" s="617" t="s">
        <v>175</v>
      </c>
      <c r="C469" s="462"/>
      <c r="D469" s="408"/>
      <c r="E469" s="41"/>
      <c r="F469" s="41"/>
      <c r="G469" s="41"/>
    </row>
    <row r="470" spans="1:9" s="375" customFormat="1" ht="15.75" x14ac:dyDescent="0.25">
      <c r="A470" s="6">
        <v>1</v>
      </c>
      <c r="B470" s="463" t="s">
        <v>4</v>
      </c>
      <c r="C470" s="16"/>
      <c r="D470" s="408"/>
      <c r="E470" s="41"/>
      <c r="F470" s="41"/>
      <c r="G470" s="41"/>
    </row>
    <row r="471" spans="1:9" s="375" customFormat="1" x14ac:dyDescent="0.25">
      <c r="A471" s="6">
        <v>1</v>
      </c>
      <c r="B471" s="30" t="s">
        <v>22</v>
      </c>
      <c r="C471" s="28">
        <v>340</v>
      </c>
      <c r="D471" s="452">
        <v>500</v>
      </c>
      <c r="E471" s="453">
        <v>7</v>
      </c>
      <c r="F471" s="3">
        <f>ROUND(G471/C471,0)</f>
        <v>10</v>
      </c>
      <c r="G471" s="41">
        <f>ROUND(D471*E471,0)</f>
        <v>3500</v>
      </c>
    </row>
    <row r="472" spans="1:9" s="375" customFormat="1" x14ac:dyDescent="0.25">
      <c r="A472" s="6">
        <v>1</v>
      </c>
      <c r="B472" s="30" t="s">
        <v>61</v>
      </c>
      <c r="C472" s="28">
        <v>340</v>
      </c>
      <c r="D472" s="452">
        <v>2362</v>
      </c>
      <c r="E472" s="453">
        <v>5.3</v>
      </c>
      <c r="F472" s="3">
        <f>ROUND(G472/C472,0)</f>
        <v>37</v>
      </c>
      <c r="G472" s="41">
        <f>ROUND(D472*E472,0)</f>
        <v>12519</v>
      </c>
    </row>
    <row r="473" spans="1:9" s="375" customFormat="1" ht="18.75" customHeight="1" x14ac:dyDescent="0.25">
      <c r="A473" s="6">
        <v>1</v>
      </c>
      <c r="B473" s="464" t="s">
        <v>5</v>
      </c>
      <c r="C473" s="383"/>
      <c r="D473" s="458">
        <f>D471+D472</f>
        <v>2862</v>
      </c>
      <c r="E473" s="17">
        <f>G473/D473</f>
        <v>5.5971348707197768</v>
      </c>
      <c r="F473" s="406">
        <f>F471+F472</f>
        <v>47</v>
      </c>
      <c r="G473" s="406">
        <f t="shared" ref="G473" si="43">G471+G472</f>
        <v>16019</v>
      </c>
      <c r="H473" s="465"/>
      <c r="I473" s="466"/>
    </row>
    <row r="474" spans="1:9" s="375" customFormat="1" ht="21" customHeight="1" x14ac:dyDescent="0.25">
      <c r="A474" s="6">
        <v>1</v>
      </c>
      <c r="B474" s="21" t="s">
        <v>179</v>
      </c>
      <c r="C474" s="178"/>
      <c r="D474" s="332"/>
      <c r="E474" s="3"/>
      <c r="F474" s="3"/>
      <c r="G474" s="3"/>
    </row>
    <row r="475" spans="1:9" s="375" customFormat="1" ht="30" x14ac:dyDescent="0.25">
      <c r="A475" s="6">
        <v>1</v>
      </c>
      <c r="B475" s="23" t="s">
        <v>312</v>
      </c>
      <c r="C475" s="178"/>
      <c r="D475" s="332">
        <f>D476+D477</f>
        <v>12900</v>
      </c>
      <c r="E475" s="3"/>
      <c r="F475" s="3"/>
      <c r="G475" s="3"/>
    </row>
    <row r="476" spans="1:9" s="375" customFormat="1" ht="45" x14ac:dyDescent="0.25">
      <c r="A476" s="6">
        <v>1</v>
      </c>
      <c r="B476" s="322" t="s">
        <v>211</v>
      </c>
      <c r="C476" s="178"/>
      <c r="D476" s="332">
        <v>400</v>
      </c>
      <c r="E476" s="3"/>
      <c r="F476" s="3"/>
      <c r="G476" s="3"/>
    </row>
    <row r="477" spans="1:9" s="375" customFormat="1" x14ac:dyDescent="0.25">
      <c r="A477" s="6">
        <v>1</v>
      </c>
      <c r="B477" s="322" t="s">
        <v>213</v>
      </c>
      <c r="C477" s="178"/>
      <c r="D477" s="332">
        <v>12500</v>
      </c>
      <c r="E477" s="3"/>
      <c r="F477" s="3"/>
      <c r="G477" s="3"/>
    </row>
    <row r="478" spans="1:9" s="375" customFormat="1" x14ac:dyDescent="0.25">
      <c r="A478" s="6">
        <v>1</v>
      </c>
      <c r="B478" s="24" t="s">
        <v>114</v>
      </c>
      <c r="C478" s="22"/>
      <c r="D478" s="332"/>
      <c r="E478" s="331"/>
      <c r="F478" s="331"/>
      <c r="G478" s="41"/>
    </row>
    <row r="479" spans="1:9" s="375" customFormat="1" ht="30" x14ac:dyDescent="0.25">
      <c r="A479" s="6">
        <v>1</v>
      </c>
      <c r="B479" s="24" t="s">
        <v>115</v>
      </c>
      <c r="C479" s="22"/>
      <c r="D479" s="332"/>
      <c r="E479" s="331"/>
      <c r="F479" s="331"/>
      <c r="G479" s="41"/>
    </row>
    <row r="480" spans="1:9" s="375" customFormat="1" ht="21.75" customHeight="1" x14ac:dyDescent="0.25">
      <c r="A480" s="6">
        <v>1</v>
      </c>
      <c r="B480" s="183" t="s">
        <v>145</v>
      </c>
      <c r="C480" s="22"/>
      <c r="D480" s="340">
        <f>D475+ROUND(D478*3.2,0)+D479</f>
        <v>12900</v>
      </c>
      <c r="E480" s="331"/>
      <c r="F480" s="331"/>
      <c r="G480" s="41"/>
    </row>
    <row r="481" spans="1:7" s="375" customFormat="1" ht="21.75" customHeight="1" x14ac:dyDescent="0.25">
      <c r="A481" s="6">
        <v>1</v>
      </c>
      <c r="B481" s="25" t="s">
        <v>116</v>
      </c>
      <c r="C481" s="185"/>
      <c r="D481" s="467">
        <f>SUM(D482:D501)</f>
        <v>7737</v>
      </c>
      <c r="E481" s="331"/>
      <c r="F481" s="331"/>
      <c r="G481" s="41"/>
    </row>
    <row r="482" spans="1:7" s="375" customFormat="1" ht="30" x14ac:dyDescent="0.25">
      <c r="A482" s="6">
        <v>1</v>
      </c>
      <c r="B482" s="35" t="s">
        <v>223</v>
      </c>
      <c r="C482" s="22"/>
      <c r="D482" s="468">
        <v>300</v>
      </c>
      <c r="E482" s="55"/>
      <c r="F482" s="55"/>
      <c r="G482" s="55"/>
    </row>
    <row r="483" spans="1:7" s="375" customFormat="1" ht="30" x14ac:dyDescent="0.25">
      <c r="A483" s="6">
        <v>1</v>
      </c>
      <c r="B483" s="35" t="s">
        <v>224</v>
      </c>
      <c r="C483" s="22"/>
      <c r="D483" s="468">
        <v>200</v>
      </c>
      <c r="E483" s="55"/>
      <c r="F483" s="55"/>
      <c r="G483" s="55"/>
    </row>
    <row r="484" spans="1:7" s="375" customFormat="1" x14ac:dyDescent="0.25">
      <c r="A484" s="6">
        <v>1</v>
      </c>
      <c r="B484" s="35" t="s">
        <v>234</v>
      </c>
      <c r="C484" s="22"/>
      <c r="D484" s="468">
        <v>30</v>
      </c>
      <c r="E484" s="55"/>
      <c r="F484" s="55"/>
      <c r="G484" s="55"/>
    </row>
    <row r="485" spans="1:7" s="375" customFormat="1" ht="45" x14ac:dyDescent="0.25">
      <c r="A485" s="6">
        <v>1</v>
      </c>
      <c r="B485" s="35" t="s">
        <v>235</v>
      </c>
      <c r="C485" s="22"/>
      <c r="D485" s="468">
        <f>1000-213</f>
        <v>787</v>
      </c>
      <c r="E485" s="55"/>
      <c r="F485" s="55"/>
      <c r="G485" s="55"/>
    </row>
    <row r="486" spans="1:7" s="375" customFormat="1" x14ac:dyDescent="0.25">
      <c r="A486" s="6">
        <v>1</v>
      </c>
      <c r="B486" s="35" t="s">
        <v>55</v>
      </c>
      <c r="C486" s="22"/>
      <c r="D486" s="468">
        <v>200</v>
      </c>
      <c r="E486" s="55"/>
      <c r="F486" s="55"/>
      <c r="G486" s="55"/>
    </row>
    <row r="487" spans="1:7" s="375" customFormat="1" x14ac:dyDescent="0.25">
      <c r="A487" s="6">
        <v>1</v>
      </c>
      <c r="B487" s="35" t="s">
        <v>19</v>
      </c>
      <c r="C487" s="22"/>
      <c r="D487" s="468">
        <v>350</v>
      </c>
      <c r="E487" s="55"/>
      <c r="F487" s="55"/>
      <c r="G487" s="55"/>
    </row>
    <row r="488" spans="1:7" s="375" customFormat="1" ht="30" x14ac:dyDescent="0.25">
      <c r="A488" s="6">
        <v>1</v>
      </c>
      <c r="B488" s="35" t="s">
        <v>157</v>
      </c>
      <c r="C488" s="22"/>
      <c r="D488" s="468">
        <v>1000</v>
      </c>
      <c r="E488" s="55"/>
      <c r="F488" s="55"/>
      <c r="G488" s="55"/>
    </row>
    <row r="489" spans="1:7" s="375" customFormat="1" x14ac:dyDescent="0.25">
      <c r="A489" s="6">
        <v>1</v>
      </c>
      <c r="B489" s="35" t="s">
        <v>261</v>
      </c>
      <c r="C489" s="22"/>
      <c r="D489" s="468">
        <v>400</v>
      </c>
      <c r="E489" s="55"/>
      <c r="F489" s="55"/>
      <c r="G489" s="55"/>
    </row>
    <row r="490" spans="1:7" s="375" customFormat="1" x14ac:dyDescent="0.25">
      <c r="A490" s="6">
        <v>1</v>
      </c>
      <c r="B490" s="35" t="s">
        <v>32</v>
      </c>
      <c r="C490" s="22"/>
      <c r="D490" s="468">
        <v>25</v>
      </c>
      <c r="E490" s="55"/>
      <c r="F490" s="55"/>
      <c r="G490" s="55"/>
    </row>
    <row r="491" spans="1:7" s="375" customFormat="1" x14ac:dyDescent="0.25">
      <c r="A491" s="6">
        <v>1</v>
      </c>
      <c r="B491" s="35" t="s">
        <v>117</v>
      </c>
      <c r="C491" s="22"/>
      <c r="D491" s="468">
        <v>20</v>
      </c>
      <c r="E491" s="55"/>
      <c r="F491" s="55"/>
      <c r="G491" s="55"/>
    </row>
    <row r="492" spans="1:7" s="375" customFormat="1" x14ac:dyDescent="0.25">
      <c r="A492" s="6">
        <v>1</v>
      </c>
      <c r="B492" s="35" t="s">
        <v>220</v>
      </c>
      <c r="C492" s="22"/>
      <c r="D492" s="468">
        <v>300</v>
      </c>
      <c r="E492" s="55"/>
      <c r="F492" s="55"/>
      <c r="G492" s="55"/>
    </row>
    <row r="493" spans="1:7" s="375" customFormat="1" x14ac:dyDescent="0.25">
      <c r="A493" s="6">
        <v>1</v>
      </c>
      <c r="B493" s="35" t="s">
        <v>52</v>
      </c>
      <c r="C493" s="22"/>
      <c r="D493" s="468">
        <v>65</v>
      </c>
      <c r="E493" s="55"/>
      <c r="F493" s="55"/>
      <c r="G493" s="55"/>
    </row>
    <row r="494" spans="1:7" s="375" customFormat="1" x14ac:dyDescent="0.25">
      <c r="A494" s="6">
        <v>1</v>
      </c>
      <c r="B494" s="35" t="s">
        <v>54</v>
      </c>
      <c r="C494" s="22"/>
      <c r="D494" s="468">
        <v>40</v>
      </c>
      <c r="E494" s="55"/>
      <c r="F494" s="55"/>
      <c r="G494" s="55"/>
    </row>
    <row r="495" spans="1:7" s="375" customFormat="1" ht="30" x14ac:dyDescent="0.25">
      <c r="A495" s="6">
        <v>1</v>
      </c>
      <c r="B495" s="35" t="s">
        <v>159</v>
      </c>
      <c r="C495" s="22"/>
      <c r="D495" s="468">
        <v>20</v>
      </c>
      <c r="E495" s="55"/>
      <c r="F495" s="55"/>
      <c r="G495" s="55"/>
    </row>
    <row r="496" spans="1:7" s="375" customFormat="1" x14ac:dyDescent="0.25">
      <c r="A496" s="6">
        <v>1</v>
      </c>
      <c r="B496" s="35" t="s">
        <v>18</v>
      </c>
      <c r="C496" s="22"/>
      <c r="D496" s="468">
        <v>1800</v>
      </c>
      <c r="E496" s="55"/>
      <c r="F496" s="55"/>
      <c r="G496" s="55"/>
    </row>
    <row r="497" spans="1:7" s="375" customFormat="1" x14ac:dyDescent="0.25">
      <c r="A497" s="6">
        <v>1</v>
      </c>
      <c r="B497" s="35" t="s">
        <v>238</v>
      </c>
      <c r="C497" s="22"/>
      <c r="D497" s="468">
        <v>150</v>
      </c>
      <c r="E497" s="55"/>
      <c r="F497" s="55"/>
      <c r="G497" s="55"/>
    </row>
    <row r="498" spans="1:7" s="375" customFormat="1" x14ac:dyDescent="0.25">
      <c r="A498" s="6">
        <v>1</v>
      </c>
      <c r="B498" s="35" t="s">
        <v>16</v>
      </c>
      <c r="C498" s="22"/>
      <c r="D498" s="468">
        <v>120</v>
      </c>
      <c r="E498" s="55"/>
      <c r="F498" s="55"/>
      <c r="G498" s="55"/>
    </row>
    <row r="499" spans="1:7" s="375" customFormat="1" ht="30" x14ac:dyDescent="0.25">
      <c r="A499" s="6">
        <v>1</v>
      </c>
      <c r="B499" s="35" t="s">
        <v>245</v>
      </c>
      <c r="C499" s="22"/>
      <c r="D499" s="468">
        <v>30</v>
      </c>
      <c r="E499" s="55"/>
      <c r="F499" s="55"/>
      <c r="G499" s="55"/>
    </row>
    <row r="500" spans="1:7" s="375" customFormat="1" x14ac:dyDescent="0.25">
      <c r="A500" s="6">
        <v>1</v>
      </c>
      <c r="B500" s="35" t="s">
        <v>53</v>
      </c>
      <c r="C500" s="22"/>
      <c r="D500" s="468">
        <v>1700</v>
      </c>
      <c r="E500" s="55"/>
      <c r="F500" s="55"/>
      <c r="G500" s="55"/>
    </row>
    <row r="501" spans="1:7" s="375" customFormat="1" ht="30.75" thickBot="1" x14ac:dyDescent="0.3">
      <c r="A501" s="6">
        <v>1</v>
      </c>
      <c r="B501" s="35" t="s">
        <v>227</v>
      </c>
      <c r="C501" s="22"/>
      <c r="D501" s="469">
        <v>200</v>
      </c>
      <c r="E501" s="55"/>
      <c r="F501" s="55"/>
      <c r="G501" s="55"/>
    </row>
    <row r="502" spans="1:7" s="375" customFormat="1" ht="15.75" thickBot="1" x14ac:dyDescent="0.3">
      <c r="A502" s="6">
        <v>1</v>
      </c>
      <c r="B502" s="432" t="s">
        <v>10</v>
      </c>
      <c r="C502" s="362"/>
      <c r="D502" s="389"/>
      <c r="E502" s="364"/>
      <c r="F502" s="364"/>
      <c r="G502" s="364"/>
    </row>
    <row r="503" spans="1:7" s="475" customFormat="1" ht="78" hidden="1" customHeight="1" thickBot="1" x14ac:dyDescent="0.3">
      <c r="A503" s="6">
        <v>1</v>
      </c>
      <c r="B503" s="470" t="s">
        <v>85</v>
      </c>
      <c r="C503" s="471"/>
      <c r="D503" s="472"/>
      <c r="E503" s="473"/>
      <c r="F503" s="473"/>
      <c r="G503" s="474"/>
    </row>
    <row r="504" spans="1:7" s="375" customFormat="1" ht="22.5" hidden="1" customHeight="1" x14ac:dyDescent="0.25">
      <c r="A504" s="6">
        <v>1</v>
      </c>
      <c r="B504" s="476" t="s">
        <v>4</v>
      </c>
      <c r="C504" s="215"/>
      <c r="D504" s="452"/>
      <c r="E504" s="180"/>
      <c r="F504" s="180"/>
      <c r="G504" s="180"/>
    </row>
    <row r="505" spans="1:7" s="375" customFormat="1" ht="16.5" hidden="1" customHeight="1" x14ac:dyDescent="0.25">
      <c r="A505" s="6">
        <v>1</v>
      </c>
      <c r="B505" s="4" t="s">
        <v>42</v>
      </c>
      <c r="C505" s="5">
        <v>320</v>
      </c>
      <c r="D505" s="98">
        <v>210</v>
      </c>
      <c r="E505" s="453">
        <v>9.6999999999999993</v>
      </c>
      <c r="F505" s="3">
        <f>ROUND(G505/C505,0)</f>
        <v>6</v>
      </c>
      <c r="G505" s="41">
        <f>ROUND(D505*E505,0)</f>
        <v>2037</v>
      </c>
    </row>
    <row r="506" spans="1:7" s="375" customFormat="1" ht="21" hidden="1" customHeight="1" x14ac:dyDescent="0.25">
      <c r="A506" s="6">
        <v>1</v>
      </c>
      <c r="B506" s="449" t="s">
        <v>5</v>
      </c>
      <c r="C506" s="16"/>
      <c r="D506" s="56">
        <f>D505</f>
        <v>210</v>
      </c>
      <c r="E506" s="477">
        <f>E505</f>
        <v>9.6999999999999993</v>
      </c>
      <c r="F506" s="56">
        <f>F505</f>
        <v>6</v>
      </c>
      <c r="G506" s="56">
        <f>G505</f>
        <v>2037</v>
      </c>
    </row>
    <row r="507" spans="1:7" s="375" customFormat="1" hidden="1" x14ac:dyDescent="0.25">
      <c r="A507" s="6">
        <v>1</v>
      </c>
      <c r="B507" s="177" t="s">
        <v>179</v>
      </c>
      <c r="C507" s="178"/>
      <c r="D507" s="332"/>
      <c r="E507" s="405"/>
      <c r="F507" s="56"/>
      <c r="G507" s="180"/>
    </row>
    <row r="508" spans="1:7" s="375" customFormat="1" ht="30" hidden="1" x14ac:dyDescent="0.25">
      <c r="A508" s="6">
        <v>1</v>
      </c>
      <c r="B508" s="23" t="s">
        <v>312</v>
      </c>
      <c r="C508" s="22"/>
      <c r="D508" s="332">
        <f>D509</f>
        <v>3850</v>
      </c>
      <c r="E508" s="405"/>
      <c r="F508" s="56"/>
      <c r="G508" s="180"/>
    </row>
    <row r="509" spans="1:7" s="375" customFormat="1" hidden="1" x14ac:dyDescent="0.25">
      <c r="A509" s="6">
        <v>1</v>
      </c>
      <c r="B509" s="181" t="s">
        <v>213</v>
      </c>
      <c r="C509" s="22"/>
      <c r="D509" s="421">
        <v>3850</v>
      </c>
      <c r="E509" s="405"/>
      <c r="F509" s="56"/>
      <c r="G509" s="180"/>
    </row>
    <row r="510" spans="1:7" s="375" customFormat="1" hidden="1" x14ac:dyDescent="0.25">
      <c r="A510" s="6">
        <v>1</v>
      </c>
      <c r="B510" s="24" t="s">
        <v>114</v>
      </c>
      <c r="C510" s="22"/>
      <c r="D510" s="332"/>
      <c r="E510" s="405"/>
      <c r="F510" s="56"/>
      <c r="G510" s="180"/>
    </row>
    <row r="511" spans="1:7" s="375" customFormat="1" ht="30" hidden="1" x14ac:dyDescent="0.25">
      <c r="A511" s="6">
        <v>1</v>
      </c>
      <c r="B511" s="24" t="s">
        <v>115</v>
      </c>
      <c r="C511" s="22"/>
      <c r="D511" s="332"/>
      <c r="E511" s="405"/>
      <c r="F511" s="56"/>
      <c r="G511" s="180"/>
    </row>
    <row r="512" spans="1:7" s="375" customFormat="1" ht="18" hidden="1" customHeight="1" x14ac:dyDescent="0.25">
      <c r="A512" s="6">
        <v>1</v>
      </c>
      <c r="B512" s="183" t="s">
        <v>145</v>
      </c>
      <c r="C512" s="22"/>
      <c r="D512" s="340">
        <f>D508+ROUND(D510*3.2,0)+D511</f>
        <v>3850</v>
      </c>
      <c r="E512" s="405"/>
      <c r="F512" s="56"/>
      <c r="G512" s="180"/>
    </row>
    <row r="513" spans="1:7" s="375" customFormat="1" ht="24.75" hidden="1" customHeight="1" x14ac:dyDescent="0.25">
      <c r="A513" s="6">
        <v>1</v>
      </c>
      <c r="B513" s="27" t="s">
        <v>7</v>
      </c>
      <c r="C513" s="47"/>
      <c r="D513" s="478"/>
      <c r="E513" s="47"/>
      <c r="F513" s="47"/>
      <c r="G513" s="47"/>
    </row>
    <row r="514" spans="1:7" s="375" customFormat="1" ht="18" hidden="1" customHeight="1" x14ac:dyDescent="0.25">
      <c r="A514" s="6">
        <v>1</v>
      </c>
      <c r="B514" s="42" t="s">
        <v>134</v>
      </c>
      <c r="C514" s="47"/>
      <c r="D514" s="479"/>
      <c r="E514" s="47"/>
      <c r="F514" s="297"/>
      <c r="G514" s="297"/>
    </row>
    <row r="515" spans="1:7" s="375" customFormat="1" ht="18.75" hidden="1" customHeight="1" x14ac:dyDescent="0.25">
      <c r="A515" s="6">
        <v>1</v>
      </c>
      <c r="B515" s="30" t="s">
        <v>26</v>
      </c>
      <c r="C515" s="28">
        <v>240</v>
      </c>
      <c r="D515" s="332">
        <v>210</v>
      </c>
      <c r="E515" s="57">
        <v>9.6999999999999993</v>
      </c>
      <c r="F515" s="3">
        <f>ROUND(G515/C515,0)</f>
        <v>8</v>
      </c>
      <c r="G515" s="41">
        <f>ROUND(D515*E515,0)</f>
        <v>2037</v>
      </c>
    </row>
    <row r="516" spans="1:7" s="375" customFormat="1" ht="18" hidden="1" customHeight="1" x14ac:dyDescent="0.25">
      <c r="A516" s="6">
        <v>1</v>
      </c>
      <c r="B516" s="190" t="s">
        <v>9</v>
      </c>
      <c r="C516" s="5"/>
      <c r="D516" s="353">
        <f t="shared" ref="D516" si="44">D515</f>
        <v>210</v>
      </c>
      <c r="E516" s="480">
        <f t="shared" ref="E516:G517" si="45">E515</f>
        <v>9.6999999999999993</v>
      </c>
      <c r="F516" s="34">
        <f t="shared" si="45"/>
        <v>8</v>
      </c>
      <c r="G516" s="34">
        <f t="shared" si="45"/>
        <v>2037</v>
      </c>
    </row>
    <row r="517" spans="1:7" s="375" customFormat="1" ht="24.75" hidden="1" customHeight="1" thickBot="1" x14ac:dyDescent="0.3">
      <c r="A517" s="6">
        <v>1</v>
      </c>
      <c r="B517" s="304" t="s">
        <v>112</v>
      </c>
      <c r="C517" s="5"/>
      <c r="D517" s="376">
        <f t="shared" ref="D517" si="46">D516</f>
        <v>210</v>
      </c>
      <c r="E517" s="324">
        <f t="shared" si="45"/>
        <v>9.6999999999999993</v>
      </c>
      <c r="F517" s="18">
        <f t="shared" si="45"/>
        <v>8</v>
      </c>
      <c r="G517" s="481">
        <f t="shared" si="45"/>
        <v>2037</v>
      </c>
    </row>
    <row r="518" spans="1:7" s="375" customFormat="1" ht="17.25" hidden="1" customHeight="1" thickBot="1" x14ac:dyDescent="0.3">
      <c r="A518" s="6">
        <v>1</v>
      </c>
      <c r="B518" s="432" t="s">
        <v>10</v>
      </c>
      <c r="C518" s="482"/>
      <c r="D518" s="483"/>
      <c r="E518" s="484"/>
      <c r="F518" s="484"/>
      <c r="G518" s="484"/>
    </row>
    <row r="519" spans="1:7" s="375" customFormat="1" ht="24.75" hidden="1" customHeight="1" x14ac:dyDescent="0.25">
      <c r="A519" s="6">
        <v>1</v>
      </c>
      <c r="B519" s="320" t="s">
        <v>110</v>
      </c>
      <c r="C519" s="445"/>
      <c r="D519" s="408"/>
      <c r="E519" s="41"/>
      <c r="F519" s="41"/>
      <c r="G519" s="41"/>
    </row>
    <row r="520" spans="1:7" s="375" customFormat="1" ht="17.25" hidden="1" customHeight="1" x14ac:dyDescent="0.25">
      <c r="A520" s="6">
        <v>1</v>
      </c>
      <c r="B520" s="330" t="s">
        <v>4</v>
      </c>
      <c r="C520" s="16"/>
      <c r="D520" s="408"/>
      <c r="E520" s="41"/>
      <c r="F520" s="41"/>
      <c r="G520" s="41"/>
    </row>
    <row r="521" spans="1:7" s="375" customFormat="1" ht="20.25" hidden="1" customHeight="1" x14ac:dyDescent="0.25">
      <c r="A521" s="6">
        <v>1</v>
      </c>
      <c r="B521" s="58" t="s">
        <v>132</v>
      </c>
      <c r="C521" s="28">
        <v>340</v>
      </c>
      <c r="D521" s="485">
        <f>460+109</f>
        <v>569</v>
      </c>
      <c r="E521" s="59">
        <v>7</v>
      </c>
      <c r="F521" s="3">
        <f>ROUND(G521/C521,0)</f>
        <v>12</v>
      </c>
      <c r="G521" s="41">
        <f>ROUND(D521*E521,0)</f>
        <v>3983</v>
      </c>
    </row>
    <row r="522" spans="1:7" s="375" customFormat="1" ht="18" hidden="1" customHeight="1" thickBot="1" x14ac:dyDescent="0.3">
      <c r="A522" s="6">
        <v>1</v>
      </c>
      <c r="B522" s="486" t="s">
        <v>5</v>
      </c>
      <c r="C522" s="313"/>
      <c r="D522" s="454">
        <f>D521</f>
        <v>569</v>
      </c>
      <c r="E522" s="487">
        <f>E521</f>
        <v>7</v>
      </c>
      <c r="F522" s="405">
        <f>F521</f>
        <v>12</v>
      </c>
      <c r="G522" s="406">
        <f>G521</f>
        <v>3983</v>
      </c>
    </row>
    <row r="523" spans="1:7" s="375" customFormat="1" ht="16.5" hidden="1" customHeight="1" thickBot="1" x14ac:dyDescent="0.3">
      <c r="A523" s="6">
        <v>1</v>
      </c>
      <c r="B523" s="432" t="s">
        <v>10</v>
      </c>
      <c r="C523" s="362"/>
      <c r="D523" s="378"/>
      <c r="E523" s="380"/>
      <c r="F523" s="380"/>
      <c r="G523" s="380"/>
    </row>
    <row r="524" spans="1:7" s="375" customFormat="1" ht="24.75" customHeight="1" x14ac:dyDescent="0.25">
      <c r="A524" s="6">
        <v>1</v>
      </c>
      <c r="B524" s="618" t="s">
        <v>137</v>
      </c>
      <c r="C524" s="401"/>
      <c r="D524" s="488"/>
      <c r="E524" s="489"/>
      <c r="F524" s="489"/>
      <c r="G524" s="489"/>
    </row>
    <row r="525" spans="1:7" s="375" customFormat="1" ht="31.5" customHeight="1" x14ac:dyDescent="0.25">
      <c r="A525" s="6">
        <v>1</v>
      </c>
      <c r="B525" s="32" t="s">
        <v>160</v>
      </c>
      <c r="C525" s="16"/>
      <c r="D525" s="619">
        <v>4262</v>
      </c>
      <c r="E525" s="16"/>
      <c r="F525" s="406"/>
      <c r="G525" s="406"/>
    </row>
    <row r="526" spans="1:7" s="375" customFormat="1" ht="31.5" customHeight="1" x14ac:dyDescent="0.25">
      <c r="A526" s="6">
        <v>1</v>
      </c>
      <c r="B526" s="32" t="s">
        <v>161</v>
      </c>
      <c r="C526" s="16"/>
      <c r="D526" s="619">
        <v>16034</v>
      </c>
      <c r="E526" s="16"/>
      <c r="F526" s="406"/>
      <c r="G526" s="406"/>
    </row>
    <row r="527" spans="1:7" s="375" customFormat="1" ht="19.5" customHeight="1" thickBot="1" x14ac:dyDescent="0.3">
      <c r="A527" s="6">
        <v>1</v>
      </c>
      <c r="B527" s="32" t="s">
        <v>181</v>
      </c>
      <c r="C527" s="16"/>
      <c r="D527" s="619">
        <v>175</v>
      </c>
      <c r="E527" s="16"/>
      <c r="F527" s="406"/>
      <c r="G527" s="406"/>
    </row>
    <row r="528" spans="1:7" s="375" customFormat="1" ht="17.25" customHeight="1" thickBot="1" x14ac:dyDescent="0.3">
      <c r="A528" s="6">
        <v>1</v>
      </c>
      <c r="B528" s="432" t="s">
        <v>10</v>
      </c>
      <c r="C528" s="482"/>
      <c r="D528" s="483"/>
      <c r="E528" s="484"/>
      <c r="F528" s="484"/>
      <c r="G528" s="484"/>
    </row>
    <row r="529" spans="1:7" ht="24.75" hidden="1" customHeight="1" x14ac:dyDescent="0.25">
      <c r="A529" s="6">
        <v>1</v>
      </c>
      <c r="B529" s="490" t="s">
        <v>168</v>
      </c>
      <c r="C529" s="316"/>
      <c r="D529" s="491"/>
      <c r="E529" s="492"/>
      <c r="F529" s="492"/>
      <c r="G529" s="492"/>
    </row>
    <row r="530" spans="1:7" ht="21" hidden="1" customHeight="1" x14ac:dyDescent="0.25">
      <c r="A530" s="6">
        <v>1</v>
      </c>
      <c r="B530" s="330" t="s">
        <v>4</v>
      </c>
      <c r="C530" s="5"/>
      <c r="D530" s="485"/>
      <c r="E530" s="60"/>
      <c r="F530" s="60"/>
      <c r="G530" s="60"/>
    </row>
    <row r="531" spans="1:7" ht="18.75" hidden="1" customHeight="1" x14ac:dyDescent="0.25">
      <c r="A531" s="6">
        <v>1</v>
      </c>
      <c r="B531" s="493" t="s">
        <v>75</v>
      </c>
      <c r="C531" s="5">
        <v>340</v>
      </c>
      <c r="D531" s="485">
        <v>1600</v>
      </c>
      <c r="E531" s="14">
        <v>14.5</v>
      </c>
      <c r="F531" s="3">
        <f>ROUND(G531/C531,0)</f>
        <v>68</v>
      </c>
      <c r="G531" s="41">
        <f>ROUND(D531*E531,0)</f>
        <v>23200</v>
      </c>
    </row>
    <row r="532" spans="1:7" ht="18.75" hidden="1" customHeight="1" x14ac:dyDescent="0.25">
      <c r="A532" s="6">
        <v>1</v>
      </c>
      <c r="B532" s="493"/>
      <c r="C532" s="5"/>
      <c r="D532" s="485"/>
      <c r="E532" s="14"/>
      <c r="F532" s="3"/>
      <c r="G532" s="13"/>
    </row>
    <row r="533" spans="1:7" ht="20.25" hidden="1" customHeight="1" x14ac:dyDescent="0.25">
      <c r="A533" s="6">
        <v>1</v>
      </c>
      <c r="B533" s="15" t="s">
        <v>5</v>
      </c>
      <c r="C533" s="5"/>
      <c r="D533" s="494">
        <f t="shared" ref="D533" si="47">D531</f>
        <v>1600</v>
      </c>
      <c r="E533" s="17">
        <f>G533/D533</f>
        <v>14.5</v>
      </c>
      <c r="F533" s="313">
        <f t="shared" ref="F533" si="48">F531</f>
        <v>68</v>
      </c>
      <c r="G533" s="313">
        <f>G531+G532</f>
        <v>23200</v>
      </c>
    </row>
    <row r="534" spans="1:7" ht="15.75" hidden="1" customHeight="1" x14ac:dyDescent="0.25">
      <c r="A534" s="6">
        <v>1</v>
      </c>
      <c r="B534" s="177" t="s">
        <v>179</v>
      </c>
      <c r="C534" s="5"/>
      <c r="D534" s="494"/>
      <c r="E534" s="495"/>
      <c r="F534" s="313"/>
      <c r="G534" s="313"/>
    </row>
    <row r="535" spans="1:7" ht="33" hidden="1" customHeight="1" x14ac:dyDescent="0.25">
      <c r="A535" s="6">
        <v>1</v>
      </c>
      <c r="B535" s="23" t="s">
        <v>312</v>
      </c>
      <c r="C535" s="5"/>
      <c r="D535" s="420">
        <f>D536</f>
        <v>4000</v>
      </c>
      <c r="E535" s="495"/>
      <c r="F535" s="313"/>
      <c r="G535" s="313"/>
    </row>
    <row r="536" spans="1:7" ht="17.25" hidden="1" customHeight="1" x14ac:dyDescent="0.25">
      <c r="A536" s="6">
        <v>1</v>
      </c>
      <c r="B536" s="23" t="s">
        <v>213</v>
      </c>
      <c r="C536" s="5"/>
      <c r="D536" s="420">
        <v>4000</v>
      </c>
      <c r="E536" s="495"/>
      <c r="F536" s="313"/>
      <c r="G536" s="313"/>
    </row>
    <row r="537" spans="1:7" ht="18.75" hidden="1" customHeight="1" x14ac:dyDescent="0.25">
      <c r="A537" s="6">
        <v>1</v>
      </c>
      <c r="B537" s="24" t="s">
        <v>114</v>
      </c>
      <c r="C537" s="5"/>
      <c r="D537" s="420">
        <v>27500</v>
      </c>
      <c r="E537" s="495"/>
      <c r="F537" s="313"/>
      <c r="G537" s="313"/>
    </row>
    <row r="538" spans="1:7" ht="30" hidden="1" x14ac:dyDescent="0.25">
      <c r="A538" s="6">
        <v>1</v>
      </c>
      <c r="B538" s="24" t="s">
        <v>115</v>
      </c>
      <c r="C538" s="5"/>
      <c r="D538" s="494"/>
      <c r="E538" s="495"/>
      <c r="F538" s="313"/>
      <c r="G538" s="313"/>
    </row>
    <row r="539" spans="1:7" ht="17.25" hidden="1" customHeight="1" x14ac:dyDescent="0.25">
      <c r="A539" s="6">
        <v>1</v>
      </c>
      <c r="B539" s="183" t="s">
        <v>145</v>
      </c>
      <c r="C539" s="5"/>
      <c r="D539" s="494">
        <f>D535+ROUND(D537*4.2,0)+D538</f>
        <v>119500</v>
      </c>
      <c r="E539" s="495"/>
      <c r="F539" s="313"/>
      <c r="G539" s="313"/>
    </row>
    <row r="540" spans="1:7" ht="20.25" hidden="1" customHeight="1" x14ac:dyDescent="0.25">
      <c r="A540" s="6">
        <v>1</v>
      </c>
      <c r="B540" s="33" t="s">
        <v>7</v>
      </c>
      <c r="C540" s="5"/>
      <c r="D540" s="485"/>
      <c r="E540" s="5"/>
      <c r="F540" s="5"/>
      <c r="G540" s="60"/>
    </row>
    <row r="541" spans="1:7" ht="20.25" hidden="1" customHeight="1" x14ac:dyDescent="0.25">
      <c r="A541" s="6">
        <v>1</v>
      </c>
      <c r="B541" s="42" t="s">
        <v>134</v>
      </c>
      <c r="C541" s="5"/>
      <c r="D541" s="485"/>
      <c r="E541" s="5"/>
      <c r="F541" s="5"/>
      <c r="G541" s="60"/>
    </row>
    <row r="542" spans="1:7" ht="18" hidden="1" customHeight="1" x14ac:dyDescent="0.25">
      <c r="A542" s="6">
        <v>1</v>
      </c>
      <c r="B542" s="493" t="s">
        <v>75</v>
      </c>
      <c r="C542" s="5">
        <v>300</v>
      </c>
      <c r="D542" s="485">
        <v>600</v>
      </c>
      <c r="E542" s="14">
        <v>14</v>
      </c>
      <c r="F542" s="3">
        <f>ROUND(G542/C542,0)</f>
        <v>28</v>
      </c>
      <c r="G542" s="41">
        <f>ROUND(D542*E542,0)</f>
        <v>8400</v>
      </c>
    </row>
    <row r="543" spans="1:7" ht="16.5" hidden="1" customHeight="1" x14ac:dyDescent="0.25">
      <c r="A543" s="6">
        <v>1</v>
      </c>
      <c r="B543" s="496" t="s">
        <v>9</v>
      </c>
      <c r="C543" s="5"/>
      <c r="D543" s="454">
        <f t="shared" ref="D543" si="49">D542</f>
        <v>600</v>
      </c>
      <c r="E543" s="487">
        <f t="shared" ref="E543:G543" si="50">E542</f>
        <v>14</v>
      </c>
      <c r="F543" s="455">
        <f t="shared" si="50"/>
        <v>28</v>
      </c>
      <c r="G543" s="455">
        <f t="shared" si="50"/>
        <v>8400</v>
      </c>
    </row>
    <row r="544" spans="1:7" ht="19.5" hidden="1" customHeight="1" x14ac:dyDescent="0.25">
      <c r="A544" s="6">
        <v>1</v>
      </c>
      <c r="B544" s="42" t="s">
        <v>20</v>
      </c>
      <c r="C544" s="5"/>
      <c r="D544" s="454"/>
      <c r="E544" s="487"/>
      <c r="F544" s="455"/>
      <c r="G544" s="455"/>
    </row>
    <row r="545" spans="1:7" ht="18" hidden="1" customHeight="1" x14ac:dyDescent="0.25">
      <c r="A545" s="6">
        <v>1</v>
      </c>
      <c r="B545" s="30" t="s">
        <v>75</v>
      </c>
      <c r="C545" s="202">
        <v>240</v>
      </c>
      <c r="D545" s="332">
        <v>636</v>
      </c>
      <c r="E545" s="198">
        <v>8</v>
      </c>
      <c r="F545" s="3">
        <f>ROUND(G545/C545,0)</f>
        <v>21</v>
      </c>
      <c r="G545" s="41">
        <f>ROUND(D545*E545,0)</f>
        <v>5088</v>
      </c>
    </row>
    <row r="546" spans="1:7" ht="16.5" hidden="1" customHeight="1" x14ac:dyDescent="0.25">
      <c r="A546" s="6">
        <v>1</v>
      </c>
      <c r="B546" s="30" t="s">
        <v>191</v>
      </c>
      <c r="C546" s="202">
        <v>240</v>
      </c>
      <c r="D546" s="454"/>
      <c r="E546" s="453"/>
      <c r="F546" s="455"/>
      <c r="G546" s="41">
        <f>ROUND(D546*E546,0)</f>
        <v>0</v>
      </c>
    </row>
    <row r="547" spans="1:7" ht="17.25" hidden="1" customHeight="1" x14ac:dyDescent="0.25">
      <c r="A547" s="6">
        <v>1</v>
      </c>
      <c r="B547" s="190" t="s">
        <v>136</v>
      </c>
      <c r="C547" s="5"/>
      <c r="D547" s="454">
        <f>D545+D546</f>
        <v>636</v>
      </c>
      <c r="E547" s="495">
        <f>G547/D547</f>
        <v>8</v>
      </c>
      <c r="F547" s="455">
        <f t="shared" ref="F547:G547" si="51">F545+F546</f>
        <v>21</v>
      </c>
      <c r="G547" s="455">
        <f t="shared" si="51"/>
        <v>5088</v>
      </c>
    </row>
    <row r="548" spans="1:7" ht="19.5" hidden="1" customHeight="1" thickBot="1" x14ac:dyDescent="0.3">
      <c r="A548" s="6">
        <v>1</v>
      </c>
      <c r="B548" s="31" t="s">
        <v>112</v>
      </c>
      <c r="C548" s="5"/>
      <c r="D548" s="454">
        <f>D543+D547</f>
        <v>1236</v>
      </c>
      <c r="E548" s="495">
        <f>G548/D548</f>
        <v>10.912621359223301</v>
      </c>
      <c r="F548" s="455">
        <f>F543+F547</f>
        <v>49</v>
      </c>
      <c r="G548" s="455">
        <f>G543+G547</f>
        <v>13488</v>
      </c>
    </row>
    <row r="549" spans="1:7" ht="15" hidden="1" customHeight="1" thickBot="1" x14ac:dyDescent="0.3">
      <c r="A549" s="6">
        <v>1</v>
      </c>
      <c r="B549" s="432" t="s">
        <v>10</v>
      </c>
      <c r="C549" s="362"/>
      <c r="D549" s="389"/>
      <c r="E549" s="364"/>
      <c r="F549" s="364"/>
      <c r="G549" s="364"/>
    </row>
    <row r="550" spans="1:7" ht="21.75" hidden="1" customHeight="1" x14ac:dyDescent="0.25">
      <c r="A550" s="6">
        <v>1</v>
      </c>
      <c r="B550" s="320" t="s">
        <v>169</v>
      </c>
      <c r="C550" s="5"/>
      <c r="D550" s="485"/>
      <c r="E550" s="60"/>
      <c r="F550" s="60"/>
      <c r="G550" s="60"/>
    </row>
    <row r="551" spans="1:7" ht="21.75" hidden="1" customHeight="1" x14ac:dyDescent="0.25">
      <c r="A551" s="6">
        <v>1</v>
      </c>
      <c r="B551" s="177" t="s">
        <v>6</v>
      </c>
      <c r="C551" s="5"/>
      <c r="D551" s="485"/>
      <c r="E551" s="60"/>
      <c r="F551" s="60"/>
      <c r="G551" s="60"/>
    </row>
    <row r="552" spans="1:7" ht="31.5" hidden="1" customHeight="1" x14ac:dyDescent="0.25">
      <c r="A552" s="6">
        <v>1</v>
      </c>
      <c r="B552" s="23" t="s">
        <v>312</v>
      </c>
      <c r="C552" s="5"/>
      <c r="D552" s="485"/>
      <c r="E552" s="60"/>
      <c r="F552" s="60"/>
      <c r="G552" s="60"/>
    </row>
    <row r="553" spans="1:7" ht="15" hidden="1" customHeight="1" x14ac:dyDescent="0.25">
      <c r="A553" s="6">
        <v>1</v>
      </c>
      <c r="B553" s="24" t="s">
        <v>114</v>
      </c>
      <c r="C553" s="5"/>
      <c r="D553" s="485"/>
      <c r="E553" s="60"/>
      <c r="F553" s="60"/>
      <c r="G553" s="60"/>
    </row>
    <row r="554" spans="1:7" ht="15" hidden="1" customHeight="1" x14ac:dyDescent="0.25">
      <c r="A554" s="6">
        <v>1</v>
      </c>
      <c r="B554" s="24" t="s">
        <v>115</v>
      </c>
      <c r="C554" s="5"/>
      <c r="D554" s="485"/>
      <c r="E554" s="60"/>
      <c r="F554" s="60"/>
      <c r="G554" s="60"/>
    </row>
    <row r="555" spans="1:7" ht="15" hidden="1" customHeight="1" x14ac:dyDescent="0.25">
      <c r="A555" s="6">
        <v>1</v>
      </c>
      <c r="B555" s="183" t="s">
        <v>145</v>
      </c>
      <c r="C555" s="5"/>
      <c r="D555" s="485"/>
      <c r="E555" s="60"/>
      <c r="F555" s="60"/>
      <c r="G555" s="60"/>
    </row>
    <row r="556" spans="1:7" ht="15" hidden="1" customHeight="1" x14ac:dyDescent="0.25">
      <c r="A556" s="6">
        <v>1</v>
      </c>
      <c r="B556" s="424" t="s">
        <v>116</v>
      </c>
      <c r="C556" s="5"/>
      <c r="D556" s="497">
        <f>SUM(D557:D559)</f>
        <v>28200</v>
      </c>
      <c r="E556" s="60"/>
      <c r="F556" s="60"/>
      <c r="G556" s="60"/>
    </row>
    <row r="557" spans="1:7" s="501" customFormat="1" hidden="1" x14ac:dyDescent="0.25">
      <c r="A557" s="6">
        <v>1</v>
      </c>
      <c r="B557" s="30" t="s">
        <v>55</v>
      </c>
      <c r="C557" s="498"/>
      <c r="D557" s="499">
        <v>12500</v>
      </c>
      <c r="E557" s="500"/>
      <c r="F557" s="500"/>
      <c r="G557" s="500"/>
    </row>
    <row r="558" spans="1:7" s="501" customFormat="1" ht="30" hidden="1" customHeight="1" x14ac:dyDescent="0.25">
      <c r="A558" s="6">
        <v>1</v>
      </c>
      <c r="B558" s="502" t="s">
        <v>226</v>
      </c>
      <c r="C558" s="498"/>
      <c r="D558" s="499">
        <v>14400</v>
      </c>
      <c r="E558" s="500"/>
      <c r="F558" s="500"/>
      <c r="G558" s="500"/>
    </row>
    <row r="559" spans="1:7" s="501" customFormat="1" hidden="1" x14ac:dyDescent="0.25">
      <c r="A559" s="6">
        <v>1</v>
      </c>
      <c r="B559" s="30" t="s">
        <v>265</v>
      </c>
      <c r="C559" s="498"/>
      <c r="D559" s="499">
        <v>1300</v>
      </c>
      <c r="E559" s="500"/>
      <c r="F559" s="500"/>
      <c r="G559" s="500"/>
    </row>
    <row r="560" spans="1:7" s="501" customFormat="1" hidden="1" x14ac:dyDescent="0.25">
      <c r="A560" s="6"/>
      <c r="B560" s="33" t="s">
        <v>7</v>
      </c>
      <c r="C560" s="503"/>
      <c r="D560" s="504"/>
      <c r="E560" s="505"/>
      <c r="F560" s="505"/>
      <c r="G560" s="500"/>
    </row>
    <row r="561" spans="1:7" s="501" customFormat="1" hidden="1" x14ac:dyDescent="0.25">
      <c r="A561" s="6"/>
      <c r="B561" s="42" t="s">
        <v>20</v>
      </c>
      <c r="C561" s="498"/>
      <c r="D561" s="499"/>
      <c r="E561" s="506"/>
      <c r="F561" s="500"/>
      <c r="G561" s="505"/>
    </row>
    <row r="562" spans="1:7" s="501" customFormat="1" hidden="1" x14ac:dyDescent="0.25">
      <c r="A562" s="6"/>
      <c r="B562" s="278" t="s">
        <v>303</v>
      </c>
      <c r="C562" s="202">
        <v>240</v>
      </c>
      <c r="D562" s="332">
        <v>140</v>
      </c>
      <c r="E562" s="198">
        <v>15.1</v>
      </c>
      <c r="F562" s="3">
        <f>ROUND(G562/C562,0)</f>
        <v>9</v>
      </c>
      <c r="G562" s="41">
        <f>ROUND(D562*E562,0)</f>
        <v>2114</v>
      </c>
    </row>
    <row r="563" spans="1:7" s="501" customFormat="1" hidden="1" x14ac:dyDescent="0.25">
      <c r="A563" s="6"/>
      <c r="B563" s="190" t="s">
        <v>136</v>
      </c>
      <c r="C563" s="5"/>
      <c r="D563" s="454">
        <f>D562</f>
        <v>140</v>
      </c>
      <c r="E563" s="495">
        <f>G563/D563</f>
        <v>15.1</v>
      </c>
      <c r="F563" s="455">
        <f t="shared" ref="F563:G563" si="52">F562</f>
        <v>9</v>
      </c>
      <c r="G563" s="455">
        <f t="shared" si="52"/>
        <v>2114</v>
      </c>
    </row>
    <row r="564" spans="1:7" s="501" customFormat="1" ht="15.75" hidden="1" thickBot="1" x14ac:dyDescent="0.3">
      <c r="A564" s="6"/>
      <c r="B564" s="507"/>
      <c r="C564" s="503"/>
      <c r="D564" s="508"/>
      <c r="E564" s="505"/>
      <c r="F564" s="505"/>
      <c r="G564" s="509"/>
    </row>
    <row r="565" spans="1:7" ht="16.5" hidden="1" customHeight="1" thickBot="1" x14ac:dyDescent="0.3">
      <c r="A565" s="6">
        <v>1</v>
      </c>
      <c r="B565" s="432"/>
      <c r="C565" s="362"/>
      <c r="D565" s="510"/>
      <c r="E565" s="364"/>
      <c r="F565" s="364"/>
      <c r="G565" s="364"/>
    </row>
  </sheetData>
  <sheetProtection selectLockedCells="1" selectUnlockedCells="1"/>
  <autoFilter ref="B8:N565"/>
  <mergeCells count="8">
    <mergeCell ref="F1:G1"/>
    <mergeCell ref="E2:G2"/>
    <mergeCell ref="B3:G4"/>
    <mergeCell ref="D5:D7"/>
    <mergeCell ref="F5:F7"/>
    <mergeCell ref="G5:G7"/>
    <mergeCell ref="C5:C7"/>
    <mergeCell ref="E5:E7"/>
  </mergeCells>
  <pageMargins left="0.39370078740157483" right="0" top="0.19685039370078741" bottom="0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190"/>
  <sheetViews>
    <sheetView zoomScale="80" zoomScaleNormal="80" zoomScaleSheetLayoutView="70" workbookViewId="0">
      <pane xSplit="2" ySplit="7" topLeftCell="C557" activePane="bottomRight" state="frozen"/>
      <selection activeCell="B3" sqref="B3:G4"/>
      <selection pane="topRight" activeCell="B3" sqref="B3:G4"/>
      <selection pane="bottomLeft" activeCell="B3" sqref="B3:G4"/>
      <selection pane="bottomRight" activeCell="B2" sqref="B2:G6"/>
    </sheetView>
  </sheetViews>
  <sheetFormatPr defaultColWidth="9.140625" defaultRowHeight="15" x14ac:dyDescent="0.25"/>
  <cols>
    <col min="1" max="1" width="3" style="63" hidden="1" customWidth="1"/>
    <col min="2" max="2" width="47.85546875" style="94" customWidth="1"/>
    <col min="3" max="3" width="11.140625" style="94" customWidth="1"/>
    <col min="4" max="4" width="13.85546875" style="94" customWidth="1"/>
    <col min="5" max="5" width="13.5703125" style="63" customWidth="1"/>
    <col min="6" max="6" width="13" style="63" bestFit="1" customWidth="1"/>
    <col min="7" max="7" width="12.140625" style="63" customWidth="1"/>
    <col min="8" max="8" width="13" style="206" customWidth="1"/>
    <col min="9" max="16384" width="9.140625" style="63"/>
  </cols>
  <sheetData>
    <row r="1" spans="1:9" s="203" customFormat="1" ht="126" hidden="1" x14ac:dyDescent="0.25">
      <c r="B1" s="65"/>
      <c r="C1" s="66"/>
      <c r="D1" s="66"/>
      <c r="F1" s="204" t="s">
        <v>276</v>
      </c>
      <c r="H1" s="205"/>
    </row>
    <row r="2" spans="1:9" s="203" customFormat="1" ht="14.25" customHeight="1" x14ac:dyDescent="0.25">
      <c r="B2" s="643" t="s">
        <v>285</v>
      </c>
      <c r="C2" s="644"/>
      <c r="D2" s="644"/>
      <c r="E2" s="644"/>
      <c r="F2" s="644"/>
      <c r="G2" s="644"/>
      <c r="H2" s="205"/>
    </row>
    <row r="3" spans="1:9" ht="27" customHeight="1" thickBot="1" x14ac:dyDescent="0.3">
      <c r="B3" s="645"/>
      <c r="C3" s="645"/>
      <c r="D3" s="645"/>
      <c r="E3" s="645"/>
      <c r="F3" s="645"/>
      <c r="G3" s="645"/>
    </row>
    <row r="4" spans="1:9" ht="34.5" customHeight="1" x14ac:dyDescent="0.3">
      <c r="B4" s="8" t="s">
        <v>170</v>
      </c>
      <c r="C4" s="634" t="s">
        <v>1</v>
      </c>
      <c r="D4" s="646" t="s">
        <v>248</v>
      </c>
      <c r="E4" s="640" t="s">
        <v>0</v>
      </c>
      <c r="F4" s="634" t="s">
        <v>2</v>
      </c>
      <c r="G4" s="637" t="s">
        <v>194</v>
      </c>
    </row>
    <row r="5" spans="1:9" ht="15.75" customHeight="1" x14ac:dyDescent="0.3">
      <c r="B5" s="9"/>
      <c r="C5" s="635"/>
      <c r="D5" s="647"/>
      <c r="E5" s="641"/>
      <c r="F5" s="635"/>
      <c r="G5" s="638"/>
    </row>
    <row r="6" spans="1:9" ht="24" customHeight="1" thickBot="1" x14ac:dyDescent="0.3">
      <c r="B6" s="10" t="s">
        <v>3</v>
      </c>
      <c r="C6" s="636"/>
      <c r="D6" s="648"/>
      <c r="E6" s="642"/>
      <c r="F6" s="636"/>
      <c r="G6" s="639"/>
      <c r="H6" s="207"/>
      <c r="I6" s="208"/>
    </row>
    <row r="7" spans="1:9" s="6" customFormat="1" ht="15.75" thickBot="1" x14ac:dyDescent="0.3">
      <c r="B7" s="11">
        <v>1</v>
      </c>
      <c r="C7" s="12">
        <v>2</v>
      </c>
      <c r="D7" s="12">
        <v>3</v>
      </c>
      <c r="E7" s="209">
        <v>4</v>
      </c>
      <c r="F7" s="209">
        <v>5</v>
      </c>
      <c r="G7" s="209">
        <v>6</v>
      </c>
      <c r="H7" s="210"/>
    </row>
    <row r="8" spans="1:9" s="67" customFormat="1" hidden="1" x14ac:dyDescent="0.25">
      <c r="A8" s="67">
        <v>1</v>
      </c>
      <c r="B8" s="211"/>
      <c r="C8" s="212"/>
      <c r="D8" s="212"/>
      <c r="E8" s="172"/>
      <c r="F8" s="172"/>
      <c r="G8" s="172"/>
      <c r="H8" s="213"/>
    </row>
    <row r="9" spans="1:9" s="67" customFormat="1" hidden="1" x14ac:dyDescent="0.25">
      <c r="A9" s="67">
        <v>1</v>
      </c>
      <c r="B9" s="214" t="s">
        <v>176</v>
      </c>
      <c r="C9" s="2"/>
      <c r="D9" s="215"/>
      <c r="E9" s="3"/>
      <c r="F9" s="3"/>
      <c r="G9" s="3"/>
      <c r="H9" s="213"/>
    </row>
    <row r="10" spans="1:9" s="67" customFormat="1" hidden="1" x14ac:dyDescent="0.25">
      <c r="A10" s="67">
        <v>1</v>
      </c>
      <c r="B10" s="68" t="s">
        <v>4</v>
      </c>
      <c r="C10" s="2"/>
      <c r="D10" s="215"/>
      <c r="E10" s="3"/>
      <c r="F10" s="3"/>
      <c r="G10" s="3"/>
      <c r="H10" s="213"/>
    </row>
    <row r="11" spans="1:9" s="67" customFormat="1" hidden="1" x14ac:dyDescent="0.25">
      <c r="A11" s="67">
        <v>1</v>
      </c>
      <c r="B11" s="58" t="s">
        <v>8</v>
      </c>
      <c r="C11" s="2">
        <v>340</v>
      </c>
      <c r="D11" s="3">
        <v>3140</v>
      </c>
      <c r="E11" s="59">
        <v>6.8</v>
      </c>
      <c r="F11" s="3">
        <f>ROUND(G11/C11,0)</f>
        <v>63</v>
      </c>
      <c r="G11" s="3">
        <f>ROUND(D11*E11,0)</f>
        <v>21352</v>
      </c>
      <c r="H11" s="213"/>
    </row>
    <row r="12" spans="1:9" s="67" customFormat="1" hidden="1" x14ac:dyDescent="0.25">
      <c r="A12" s="67">
        <v>1</v>
      </c>
      <c r="B12" s="1" t="s">
        <v>99</v>
      </c>
      <c r="C12" s="2">
        <v>340</v>
      </c>
      <c r="D12" s="3">
        <v>1506</v>
      </c>
      <c r="E12" s="59">
        <v>6.7</v>
      </c>
      <c r="F12" s="3">
        <f>ROUND(G12/C12,0)</f>
        <v>30</v>
      </c>
      <c r="G12" s="3">
        <f>ROUND(D12*E12,0)</f>
        <v>10090</v>
      </c>
      <c r="H12" s="213"/>
    </row>
    <row r="13" spans="1:9" hidden="1" x14ac:dyDescent="0.25">
      <c r="A13" s="67">
        <v>1</v>
      </c>
      <c r="B13" s="53" t="s">
        <v>5</v>
      </c>
      <c r="C13" s="22"/>
      <c r="D13" s="18">
        <f>SUM(D11:D12)</f>
        <v>4646</v>
      </c>
      <c r="E13" s="17">
        <f>G13/D13</f>
        <v>6.7675419715884635</v>
      </c>
      <c r="F13" s="18">
        <f>SUM(F11:F12)</f>
        <v>93</v>
      </c>
      <c r="G13" s="18">
        <f>SUM(G11:G12)</f>
        <v>31442</v>
      </c>
    </row>
    <row r="14" spans="1:9" hidden="1" x14ac:dyDescent="0.25">
      <c r="A14" s="67">
        <v>1</v>
      </c>
      <c r="B14" s="21" t="s">
        <v>6</v>
      </c>
      <c r="C14" s="216"/>
      <c r="D14" s="217"/>
      <c r="E14" s="218"/>
      <c r="F14" s="173"/>
      <c r="G14" s="217"/>
    </row>
    <row r="15" spans="1:9" ht="30" hidden="1" x14ac:dyDescent="0.25">
      <c r="A15" s="67">
        <v>1</v>
      </c>
      <c r="B15" s="23" t="s">
        <v>313</v>
      </c>
      <c r="C15" s="216"/>
      <c r="D15" s="217"/>
      <c r="E15" s="218"/>
      <c r="F15" s="173"/>
      <c r="G15" s="217"/>
    </row>
    <row r="16" spans="1:9" hidden="1" x14ac:dyDescent="0.25">
      <c r="A16" s="67">
        <v>1</v>
      </c>
      <c r="B16" s="24" t="s">
        <v>114</v>
      </c>
      <c r="C16" s="216"/>
      <c r="D16" s="217"/>
      <c r="E16" s="218"/>
      <c r="F16" s="173"/>
      <c r="G16" s="217"/>
    </row>
    <row r="17" spans="1:7" ht="45" hidden="1" x14ac:dyDescent="0.25">
      <c r="A17" s="67">
        <v>1</v>
      </c>
      <c r="B17" s="24" t="s">
        <v>311</v>
      </c>
      <c r="C17" s="216"/>
      <c r="D17" s="219">
        <v>6000</v>
      </c>
      <c r="E17" s="218"/>
      <c r="F17" s="173"/>
      <c r="G17" s="217"/>
    </row>
    <row r="18" spans="1:7" hidden="1" x14ac:dyDescent="0.25">
      <c r="A18" s="67">
        <v>1</v>
      </c>
      <c r="B18" s="183" t="s">
        <v>145</v>
      </c>
      <c r="C18" s="216"/>
      <c r="D18" s="220">
        <f>D17</f>
        <v>6000</v>
      </c>
      <c r="E18" s="218"/>
      <c r="F18" s="173"/>
      <c r="G18" s="217"/>
    </row>
    <row r="19" spans="1:7" hidden="1" x14ac:dyDescent="0.25">
      <c r="A19" s="67">
        <v>1</v>
      </c>
      <c r="B19" s="33" t="s">
        <v>7</v>
      </c>
      <c r="C19" s="69"/>
      <c r="D19" s="221"/>
      <c r="E19" s="221"/>
      <c r="F19" s="221"/>
      <c r="G19" s="221"/>
    </row>
    <row r="20" spans="1:7" hidden="1" x14ac:dyDescent="0.25">
      <c r="A20" s="67">
        <v>1</v>
      </c>
      <c r="B20" s="42" t="s">
        <v>134</v>
      </c>
      <c r="C20" s="69"/>
      <c r="D20" s="221"/>
      <c r="E20" s="221"/>
      <c r="F20" s="221"/>
      <c r="G20" s="221"/>
    </row>
    <row r="21" spans="1:7" hidden="1" x14ac:dyDescent="0.25">
      <c r="A21" s="67">
        <v>1</v>
      </c>
      <c r="B21" s="70" t="s">
        <v>8</v>
      </c>
      <c r="C21" s="69">
        <v>300</v>
      </c>
      <c r="D21" s="221">
        <v>710</v>
      </c>
      <c r="E21" s="71">
        <v>7</v>
      </c>
      <c r="F21" s="221">
        <f>ROUND(G21/C21,0)</f>
        <v>17</v>
      </c>
      <c r="G21" s="3">
        <f>ROUND(D21*E21,0)</f>
        <v>4970</v>
      </c>
    </row>
    <row r="22" spans="1:7" hidden="1" x14ac:dyDescent="0.25">
      <c r="A22" s="67">
        <v>1</v>
      </c>
      <c r="B22" s="70" t="s">
        <v>99</v>
      </c>
      <c r="C22" s="69">
        <v>300</v>
      </c>
      <c r="D22" s="221">
        <v>460</v>
      </c>
      <c r="E22" s="71">
        <v>7</v>
      </c>
      <c r="F22" s="221">
        <f>ROUND(G22/C22,0)</f>
        <v>11</v>
      </c>
      <c r="G22" s="3">
        <f>ROUND(D22*E22,0)</f>
        <v>3220</v>
      </c>
    </row>
    <row r="23" spans="1:7" hidden="1" x14ac:dyDescent="0.25">
      <c r="A23" s="67">
        <v>1</v>
      </c>
      <c r="B23" s="222" t="s">
        <v>9</v>
      </c>
      <c r="C23" s="69"/>
      <c r="D23" s="223">
        <f>D21+D22</f>
        <v>1170</v>
      </c>
      <c r="E23" s="17">
        <f t="shared" ref="E23:E24" si="0">G23/D23</f>
        <v>7</v>
      </c>
      <c r="F23" s="223">
        <f>F21+F22</f>
        <v>28</v>
      </c>
      <c r="G23" s="223">
        <f>G21+G22</f>
        <v>8190</v>
      </c>
    </row>
    <row r="24" spans="1:7" ht="16.5" hidden="1" customHeight="1" x14ac:dyDescent="0.25">
      <c r="A24" s="67">
        <v>1</v>
      </c>
      <c r="B24" s="72" t="s">
        <v>113</v>
      </c>
      <c r="C24" s="224"/>
      <c r="D24" s="223">
        <f>D23</f>
        <v>1170</v>
      </c>
      <c r="E24" s="17">
        <f t="shared" si="0"/>
        <v>7</v>
      </c>
      <c r="F24" s="223">
        <f t="shared" ref="F24:G24" si="1">F23</f>
        <v>28</v>
      </c>
      <c r="G24" s="223">
        <f t="shared" si="1"/>
        <v>8190</v>
      </c>
    </row>
    <row r="25" spans="1:7" ht="15.75" hidden="1" thickBot="1" x14ac:dyDescent="0.3">
      <c r="A25" s="67">
        <v>1</v>
      </c>
      <c r="B25" s="225" t="s">
        <v>10</v>
      </c>
      <c r="C25" s="226"/>
      <c r="D25" s="227"/>
      <c r="E25" s="227"/>
      <c r="F25" s="227"/>
      <c r="G25" s="227"/>
    </row>
    <row r="26" spans="1:7" ht="13.5" customHeight="1" x14ac:dyDescent="0.25">
      <c r="A26" s="67">
        <v>1</v>
      </c>
      <c r="B26" s="228"/>
      <c r="C26" s="229"/>
      <c r="D26" s="230"/>
      <c r="E26" s="230"/>
      <c r="F26" s="230"/>
      <c r="G26" s="230"/>
    </row>
    <row r="27" spans="1:7" ht="32.25" customHeight="1" x14ac:dyDescent="0.25">
      <c r="A27" s="67">
        <v>1</v>
      </c>
      <c r="B27" s="61" t="s">
        <v>93</v>
      </c>
      <c r="C27" s="2"/>
      <c r="D27" s="3"/>
      <c r="E27" s="3"/>
      <c r="F27" s="3"/>
      <c r="G27" s="3"/>
    </row>
    <row r="28" spans="1:7" x14ac:dyDescent="0.25">
      <c r="A28" s="67">
        <v>1</v>
      </c>
      <c r="B28" s="68" t="s">
        <v>4</v>
      </c>
      <c r="C28" s="2"/>
      <c r="D28" s="3"/>
      <c r="E28" s="3"/>
      <c r="F28" s="3"/>
      <c r="G28" s="3"/>
    </row>
    <row r="29" spans="1:7" x14ac:dyDescent="0.25">
      <c r="A29" s="67">
        <v>1</v>
      </c>
      <c r="B29" s="58" t="s">
        <v>21</v>
      </c>
      <c r="C29" s="2">
        <v>340</v>
      </c>
      <c r="D29" s="3">
        <v>1657</v>
      </c>
      <c r="E29" s="59">
        <v>11</v>
      </c>
      <c r="F29" s="3">
        <f t="shared" ref="F29:F37" si="2">ROUND(G29/C29,0)</f>
        <v>54</v>
      </c>
      <c r="G29" s="3">
        <f t="shared" ref="G29:G37" si="3">ROUND(D29*E29,0)</f>
        <v>18227</v>
      </c>
    </row>
    <row r="30" spans="1:7" x14ac:dyDescent="0.25">
      <c r="A30" s="67">
        <v>1</v>
      </c>
      <c r="B30" s="58" t="s">
        <v>11</v>
      </c>
      <c r="C30" s="2">
        <v>340</v>
      </c>
      <c r="D30" s="3">
        <v>1600</v>
      </c>
      <c r="E30" s="59">
        <v>9.1</v>
      </c>
      <c r="F30" s="3">
        <f t="shared" si="2"/>
        <v>43</v>
      </c>
      <c r="G30" s="3">
        <f t="shared" si="3"/>
        <v>14560</v>
      </c>
    </row>
    <row r="31" spans="1:7" x14ac:dyDescent="0.25">
      <c r="A31" s="67">
        <v>1</v>
      </c>
      <c r="B31" s="58" t="s">
        <v>27</v>
      </c>
      <c r="C31" s="2">
        <v>270</v>
      </c>
      <c r="D31" s="3">
        <v>1756</v>
      </c>
      <c r="E31" s="59">
        <v>7.5</v>
      </c>
      <c r="F31" s="3">
        <f t="shared" si="2"/>
        <v>49</v>
      </c>
      <c r="G31" s="3">
        <f t="shared" si="3"/>
        <v>13170</v>
      </c>
    </row>
    <row r="32" spans="1:7" x14ac:dyDescent="0.25">
      <c r="A32" s="67">
        <v>1</v>
      </c>
      <c r="B32" s="58" t="s">
        <v>12</v>
      </c>
      <c r="C32" s="2">
        <v>340</v>
      </c>
      <c r="D32" s="3">
        <v>1938</v>
      </c>
      <c r="E32" s="59">
        <v>10</v>
      </c>
      <c r="F32" s="3">
        <f t="shared" si="2"/>
        <v>57</v>
      </c>
      <c r="G32" s="3">
        <f t="shared" si="3"/>
        <v>19380</v>
      </c>
    </row>
    <row r="33" spans="1:9" x14ac:dyDescent="0.25">
      <c r="A33" s="67">
        <v>1</v>
      </c>
      <c r="B33" s="58" t="s">
        <v>23</v>
      </c>
      <c r="C33" s="2">
        <v>340</v>
      </c>
      <c r="D33" s="3">
        <v>2406</v>
      </c>
      <c r="E33" s="59">
        <v>6.5</v>
      </c>
      <c r="F33" s="3">
        <f t="shared" si="2"/>
        <v>46</v>
      </c>
      <c r="G33" s="3">
        <f t="shared" si="3"/>
        <v>15639</v>
      </c>
    </row>
    <row r="34" spans="1:9" x14ac:dyDescent="0.25">
      <c r="A34" s="67">
        <v>1</v>
      </c>
      <c r="B34" s="58" t="s">
        <v>97</v>
      </c>
      <c r="C34" s="2">
        <v>340</v>
      </c>
      <c r="D34" s="3">
        <v>2696</v>
      </c>
      <c r="E34" s="59">
        <v>10</v>
      </c>
      <c r="F34" s="3">
        <f t="shared" si="2"/>
        <v>79</v>
      </c>
      <c r="G34" s="3">
        <f t="shared" si="3"/>
        <v>26960</v>
      </c>
    </row>
    <row r="35" spans="1:9" x14ac:dyDescent="0.25">
      <c r="A35" s="67">
        <v>1</v>
      </c>
      <c r="B35" s="58" t="s">
        <v>13</v>
      </c>
      <c r="C35" s="2">
        <v>340</v>
      </c>
      <c r="D35" s="3">
        <v>1030</v>
      </c>
      <c r="E35" s="59">
        <v>10.6</v>
      </c>
      <c r="F35" s="3">
        <f t="shared" si="2"/>
        <v>32</v>
      </c>
      <c r="G35" s="3">
        <f t="shared" si="3"/>
        <v>10918</v>
      </c>
    </row>
    <row r="36" spans="1:9" x14ac:dyDescent="0.25">
      <c r="A36" s="67">
        <v>1</v>
      </c>
      <c r="B36" s="58" t="s">
        <v>14</v>
      </c>
      <c r="C36" s="2">
        <v>340</v>
      </c>
      <c r="D36" s="3">
        <v>730</v>
      </c>
      <c r="E36" s="59">
        <v>12.8</v>
      </c>
      <c r="F36" s="3">
        <f t="shared" si="2"/>
        <v>27</v>
      </c>
      <c r="G36" s="3">
        <f t="shared" si="3"/>
        <v>9344</v>
      </c>
    </row>
    <row r="37" spans="1:9" x14ac:dyDescent="0.25">
      <c r="A37" s="67">
        <v>1</v>
      </c>
      <c r="B37" s="58" t="s">
        <v>15</v>
      </c>
      <c r="C37" s="2">
        <v>340</v>
      </c>
      <c r="D37" s="3">
        <v>918</v>
      </c>
      <c r="E37" s="59">
        <v>5</v>
      </c>
      <c r="F37" s="3">
        <f t="shared" si="2"/>
        <v>14</v>
      </c>
      <c r="G37" s="3">
        <f t="shared" si="3"/>
        <v>4590</v>
      </c>
    </row>
    <row r="38" spans="1:9" x14ac:dyDescent="0.25">
      <c r="A38" s="67">
        <v>1</v>
      </c>
      <c r="B38" s="53" t="s">
        <v>5</v>
      </c>
      <c r="C38" s="2"/>
      <c r="D38" s="18">
        <f>SUM(D29:D37)</f>
        <v>14731</v>
      </c>
      <c r="E38" s="17">
        <f>G38/D38</f>
        <v>9.0141877672934623</v>
      </c>
      <c r="F38" s="18">
        <f>SUM(F29:F37)</f>
        <v>401</v>
      </c>
      <c r="G38" s="231">
        <f>SUM(G29:G37)</f>
        <v>132788</v>
      </c>
      <c r="I38" s="232"/>
    </row>
    <row r="39" spans="1:9" s="45" customFormat="1" ht="18.75" customHeight="1" x14ac:dyDescent="0.25">
      <c r="A39" s="67">
        <v>1</v>
      </c>
      <c r="B39" s="21" t="s">
        <v>195</v>
      </c>
      <c r="C39" s="21"/>
      <c r="D39" s="73"/>
      <c r="E39" s="44"/>
      <c r="F39" s="44"/>
      <c r="G39" s="44"/>
      <c r="H39" s="233"/>
    </row>
    <row r="40" spans="1:9" s="45" customFormat="1" ht="30" x14ac:dyDescent="0.25">
      <c r="A40" s="67">
        <v>1</v>
      </c>
      <c r="B40" s="23" t="s">
        <v>313</v>
      </c>
      <c r="C40" s="46"/>
      <c r="D40" s="44">
        <f>SUM(D41,D42,D43,D44)</f>
        <v>60245</v>
      </c>
      <c r="E40" s="44"/>
      <c r="F40" s="44"/>
      <c r="G40" s="44"/>
      <c r="H40" s="233"/>
    </row>
    <row r="41" spans="1:9" s="45" customFormat="1" x14ac:dyDescent="0.25">
      <c r="A41" s="67">
        <v>1</v>
      </c>
      <c r="B41" s="47" t="s">
        <v>196</v>
      </c>
      <c r="C41" s="46"/>
      <c r="D41" s="44"/>
      <c r="E41" s="44"/>
      <c r="F41" s="44"/>
      <c r="G41" s="44"/>
      <c r="H41" s="233"/>
    </row>
    <row r="42" spans="1:9" s="45" customFormat="1" ht="34.5" customHeight="1" x14ac:dyDescent="0.25">
      <c r="A42" s="67">
        <v>1</v>
      </c>
      <c r="B42" s="47" t="s">
        <v>197</v>
      </c>
      <c r="C42" s="46"/>
      <c r="D42" s="3">
        <v>20000</v>
      </c>
      <c r="E42" s="44"/>
      <c r="F42" s="44"/>
      <c r="G42" s="44"/>
      <c r="H42" s="233"/>
    </row>
    <row r="43" spans="1:9" s="45" customFormat="1" ht="30" x14ac:dyDescent="0.25">
      <c r="A43" s="67">
        <v>1</v>
      </c>
      <c r="B43" s="47" t="s">
        <v>198</v>
      </c>
      <c r="C43" s="46"/>
      <c r="D43" s="3"/>
      <c r="E43" s="44"/>
      <c r="F43" s="44"/>
      <c r="G43" s="44"/>
      <c r="H43" s="233"/>
    </row>
    <row r="44" spans="1:9" s="45" customFormat="1" x14ac:dyDescent="0.25">
      <c r="A44" s="67">
        <v>1</v>
      </c>
      <c r="B44" s="23" t="s">
        <v>199</v>
      </c>
      <c r="C44" s="46"/>
      <c r="D44" s="3">
        <v>40245</v>
      </c>
      <c r="E44" s="44"/>
      <c r="F44" s="44"/>
      <c r="G44" s="44"/>
      <c r="H44" s="233"/>
    </row>
    <row r="45" spans="1:9" s="45" customFormat="1" ht="45" x14ac:dyDescent="0.25">
      <c r="A45" s="67">
        <v>1</v>
      </c>
      <c r="B45" s="23" t="s">
        <v>277</v>
      </c>
      <c r="C45" s="46"/>
      <c r="D45" s="13">
        <v>572</v>
      </c>
      <c r="E45" s="44"/>
      <c r="F45" s="44"/>
      <c r="G45" s="44"/>
      <c r="H45" s="233"/>
    </row>
    <row r="46" spans="1:9" x14ac:dyDescent="0.25">
      <c r="A46" s="67">
        <v>1</v>
      </c>
      <c r="B46" s="24" t="s">
        <v>114</v>
      </c>
      <c r="C46" s="22"/>
      <c r="D46" s="13">
        <v>61900</v>
      </c>
      <c r="E46" s="3"/>
      <c r="F46" s="3"/>
      <c r="G46" s="3"/>
    </row>
    <row r="47" spans="1:9" s="45" customFormat="1" x14ac:dyDescent="0.25">
      <c r="A47" s="67">
        <v>1</v>
      </c>
      <c r="B47" s="43" t="s">
        <v>144</v>
      </c>
      <c r="C47" s="234"/>
      <c r="D47" s="3"/>
      <c r="E47" s="44"/>
      <c r="F47" s="44"/>
      <c r="G47" s="44"/>
      <c r="H47" s="233"/>
    </row>
    <row r="48" spans="1:9" s="45" customFormat="1" ht="15.75" customHeight="1" x14ac:dyDescent="0.25">
      <c r="A48" s="67">
        <v>1</v>
      </c>
      <c r="B48" s="48" t="s">
        <v>200</v>
      </c>
      <c r="C48" s="49"/>
      <c r="D48" s="46">
        <f>D40+ROUND(D46*3.2,0)</f>
        <v>258325</v>
      </c>
      <c r="E48" s="50"/>
      <c r="F48" s="50"/>
      <c r="G48" s="55"/>
      <c r="H48" s="233"/>
    </row>
    <row r="49" spans="1:8" s="45" customFormat="1" ht="15.75" customHeight="1" x14ac:dyDescent="0.25">
      <c r="A49" s="67">
        <v>1</v>
      </c>
      <c r="B49" s="21" t="s">
        <v>147</v>
      </c>
      <c r="C49" s="22"/>
      <c r="D49" s="3"/>
      <c r="E49" s="50"/>
      <c r="F49" s="50"/>
      <c r="G49" s="55"/>
      <c r="H49" s="233"/>
    </row>
    <row r="50" spans="1:8" s="45" customFormat="1" ht="30" x14ac:dyDescent="0.25">
      <c r="A50" s="67">
        <v>1</v>
      </c>
      <c r="B50" s="23" t="s">
        <v>313</v>
      </c>
      <c r="C50" s="22"/>
      <c r="D50" s="3">
        <f>SUM(D51,D52,D59,D65,D66,D67)</f>
        <v>33990.800000000003</v>
      </c>
      <c r="E50" s="50"/>
      <c r="F50" s="50"/>
      <c r="G50" s="55"/>
      <c r="H50" s="233"/>
    </row>
    <row r="51" spans="1:8" s="45" customFormat="1" ht="15.75" customHeight="1" x14ac:dyDescent="0.25">
      <c r="A51" s="67">
        <v>1</v>
      </c>
      <c r="B51" s="23" t="s">
        <v>196</v>
      </c>
      <c r="C51" s="22"/>
      <c r="D51" s="3"/>
      <c r="E51" s="50"/>
      <c r="F51" s="50"/>
      <c r="G51" s="55"/>
      <c r="H51" s="233"/>
    </row>
    <row r="52" spans="1:8" s="45" customFormat="1" ht="36.75" customHeight="1" x14ac:dyDescent="0.25">
      <c r="A52" s="67">
        <v>1</v>
      </c>
      <c r="B52" s="47" t="s">
        <v>201</v>
      </c>
      <c r="C52" s="22"/>
      <c r="D52" s="3">
        <f>D53+D54+D55+D57</f>
        <v>22115.8</v>
      </c>
      <c r="E52" s="50"/>
      <c r="F52" s="50"/>
      <c r="G52" s="55"/>
      <c r="H52" s="233"/>
    </row>
    <row r="53" spans="1:8" s="45" customFormat="1" ht="27" customHeight="1" x14ac:dyDescent="0.25">
      <c r="A53" s="67">
        <v>1</v>
      </c>
      <c r="B53" s="51" t="s">
        <v>202</v>
      </c>
      <c r="C53" s="22"/>
      <c r="D53" s="44">
        <v>17290</v>
      </c>
      <c r="E53" s="50"/>
      <c r="F53" s="50"/>
      <c r="G53" s="55"/>
      <c r="H53" s="233"/>
    </row>
    <row r="54" spans="1:8" s="45" customFormat="1" ht="18.75" customHeight="1" x14ac:dyDescent="0.25">
      <c r="A54" s="67">
        <v>1</v>
      </c>
      <c r="B54" s="51" t="s">
        <v>203</v>
      </c>
      <c r="C54" s="22"/>
      <c r="D54" s="44">
        <v>4825.8</v>
      </c>
      <c r="E54" s="50"/>
      <c r="F54" s="50"/>
      <c r="G54" s="55"/>
      <c r="H54" s="233"/>
    </row>
    <row r="55" spans="1:8" s="45" customFormat="1" ht="30.75" customHeight="1" x14ac:dyDescent="0.25">
      <c r="A55" s="67">
        <v>1</v>
      </c>
      <c r="B55" s="51" t="s">
        <v>204</v>
      </c>
      <c r="C55" s="22"/>
      <c r="D55" s="44"/>
      <c r="E55" s="50"/>
      <c r="F55" s="50"/>
      <c r="G55" s="55"/>
      <c r="H55" s="233"/>
    </row>
    <row r="56" spans="1:8" s="45" customFormat="1" x14ac:dyDescent="0.25">
      <c r="A56" s="67">
        <v>1</v>
      </c>
      <c r="B56" s="51" t="s">
        <v>205</v>
      </c>
      <c r="C56" s="22"/>
      <c r="D56" s="44"/>
      <c r="E56" s="50"/>
      <c r="F56" s="50"/>
      <c r="G56" s="55"/>
      <c r="H56" s="233"/>
    </row>
    <row r="57" spans="1:8" s="45" customFormat="1" ht="30" x14ac:dyDescent="0.25">
      <c r="A57" s="67">
        <v>1</v>
      </c>
      <c r="B57" s="51" t="s">
        <v>206</v>
      </c>
      <c r="C57" s="22"/>
      <c r="D57" s="44"/>
      <c r="E57" s="50"/>
      <c r="F57" s="50"/>
      <c r="G57" s="55"/>
      <c r="H57" s="233"/>
    </row>
    <row r="58" spans="1:8" s="45" customFormat="1" x14ac:dyDescent="0.25">
      <c r="A58" s="67">
        <v>1</v>
      </c>
      <c r="B58" s="51" t="s">
        <v>205</v>
      </c>
      <c r="C58" s="22"/>
      <c r="D58" s="75"/>
      <c r="E58" s="50"/>
      <c r="F58" s="50"/>
      <c r="G58" s="55"/>
      <c r="H58" s="233"/>
    </row>
    <row r="59" spans="1:8" s="45" customFormat="1" ht="30" customHeight="1" x14ac:dyDescent="0.25">
      <c r="A59" s="67">
        <v>1</v>
      </c>
      <c r="B59" s="47" t="s">
        <v>207</v>
      </c>
      <c r="C59" s="22"/>
      <c r="D59" s="3">
        <f>SUM(D60,D61,D63)</f>
        <v>9075</v>
      </c>
      <c r="E59" s="50"/>
      <c r="F59" s="50"/>
      <c r="G59" s="55"/>
      <c r="H59" s="233"/>
    </row>
    <row r="60" spans="1:8" s="45" customFormat="1" ht="30" x14ac:dyDescent="0.25">
      <c r="A60" s="67">
        <v>1</v>
      </c>
      <c r="B60" s="51" t="s">
        <v>208</v>
      </c>
      <c r="C60" s="22"/>
      <c r="D60" s="3">
        <v>9075</v>
      </c>
      <c r="E60" s="50"/>
      <c r="F60" s="50"/>
      <c r="G60" s="55"/>
      <c r="H60" s="233"/>
    </row>
    <row r="61" spans="1:8" s="45" customFormat="1" ht="45" x14ac:dyDescent="0.25">
      <c r="A61" s="67">
        <v>1</v>
      </c>
      <c r="B61" s="51" t="s">
        <v>209</v>
      </c>
      <c r="C61" s="22"/>
      <c r="D61" s="41"/>
      <c r="E61" s="50"/>
      <c r="F61" s="50"/>
      <c r="G61" s="55"/>
      <c r="H61" s="233"/>
    </row>
    <row r="62" spans="1:8" s="45" customFormat="1" x14ac:dyDescent="0.25">
      <c r="A62" s="67">
        <v>1</v>
      </c>
      <c r="B62" s="51" t="s">
        <v>205</v>
      </c>
      <c r="C62" s="22"/>
      <c r="D62" s="41"/>
      <c r="E62" s="50"/>
      <c r="F62" s="50"/>
      <c r="G62" s="55"/>
      <c r="H62" s="233"/>
    </row>
    <row r="63" spans="1:8" s="45" customFormat="1" ht="45" x14ac:dyDescent="0.25">
      <c r="A63" s="67">
        <v>1</v>
      </c>
      <c r="B63" s="51" t="s">
        <v>210</v>
      </c>
      <c r="C63" s="22"/>
      <c r="D63" s="41"/>
      <c r="E63" s="50"/>
      <c r="F63" s="50"/>
      <c r="G63" s="55"/>
      <c r="H63" s="233"/>
    </row>
    <row r="64" spans="1:8" s="45" customFormat="1" x14ac:dyDescent="0.25">
      <c r="A64" s="67">
        <v>1</v>
      </c>
      <c r="B64" s="51" t="s">
        <v>205</v>
      </c>
      <c r="C64" s="22"/>
      <c r="D64" s="41"/>
      <c r="E64" s="50"/>
      <c r="F64" s="50"/>
      <c r="G64" s="55"/>
      <c r="H64" s="233"/>
    </row>
    <row r="65" spans="1:10" s="45" customFormat="1" ht="31.5" customHeight="1" x14ac:dyDescent="0.25">
      <c r="A65" s="67">
        <v>1</v>
      </c>
      <c r="B65" s="47" t="s">
        <v>211</v>
      </c>
      <c r="C65" s="22"/>
      <c r="D65" s="3"/>
      <c r="E65" s="50"/>
      <c r="F65" s="50"/>
      <c r="G65" s="55"/>
      <c r="H65" s="233"/>
    </row>
    <row r="66" spans="1:10" s="45" customFormat="1" ht="15.75" customHeight="1" x14ac:dyDescent="0.25">
      <c r="A66" s="67">
        <v>1</v>
      </c>
      <c r="B66" s="47" t="s">
        <v>212</v>
      </c>
      <c r="C66" s="22"/>
      <c r="D66" s="3"/>
      <c r="E66" s="50"/>
      <c r="F66" s="50"/>
      <c r="G66" s="55"/>
      <c r="H66" s="233"/>
    </row>
    <row r="67" spans="1:10" s="45" customFormat="1" ht="15.75" customHeight="1" x14ac:dyDescent="0.25">
      <c r="A67" s="67">
        <v>1</v>
      </c>
      <c r="B67" s="23" t="s">
        <v>213</v>
      </c>
      <c r="C67" s="22"/>
      <c r="D67" s="3">
        <v>2800</v>
      </c>
      <c r="E67" s="50"/>
      <c r="F67" s="50"/>
      <c r="G67" s="55"/>
      <c r="H67" s="233"/>
    </row>
    <row r="68" spans="1:10" s="45" customFormat="1" x14ac:dyDescent="0.25">
      <c r="A68" s="67">
        <v>1</v>
      </c>
      <c r="B68" s="24" t="s">
        <v>114</v>
      </c>
      <c r="C68" s="46"/>
      <c r="D68" s="44">
        <v>100</v>
      </c>
      <c r="E68" s="50"/>
      <c r="F68" s="50"/>
      <c r="G68" s="55"/>
      <c r="H68" s="233"/>
    </row>
    <row r="69" spans="1:10" s="45" customFormat="1" x14ac:dyDescent="0.25">
      <c r="A69" s="67">
        <v>1</v>
      </c>
      <c r="B69" s="43" t="s">
        <v>144</v>
      </c>
      <c r="C69" s="46"/>
      <c r="D69" s="75"/>
      <c r="E69" s="50"/>
      <c r="F69" s="50"/>
      <c r="G69" s="55"/>
      <c r="H69" s="233"/>
    </row>
    <row r="70" spans="1:10" ht="30" x14ac:dyDescent="0.25">
      <c r="A70" s="67">
        <v>1</v>
      </c>
      <c r="B70" s="24" t="s">
        <v>115</v>
      </c>
      <c r="C70" s="22"/>
      <c r="D70" s="3">
        <v>19920</v>
      </c>
      <c r="E70" s="3"/>
      <c r="F70" s="3"/>
      <c r="G70" s="3"/>
    </row>
    <row r="71" spans="1:10" x14ac:dyDescent="0.25">
      <c r="A71" s="67">
        <v>1</v>
      </c>
      <c r="B71" s="24" t="s">
        <v>214</v>
      </c>
      <c r="C71" s="22"/>
      <c r="D71" s="3">
        <v>13424</v>
      </c>
      <c r="E71" s="3"/>
      <c r="F71" s="3"/>
      <c r="G71" s="3"/>
    </row>
    <row r="72" spans="1:10" ht="45" x14ac:dyDescent="0.25">
      <c r="A72" s="67">
        <v>1</v>
      </c>
      <c r="B72" s="24" t="s">
        <v>287</v>
      </c>
      <c r="C72" s="22"/>
      <c r="D72" s="3">
        <v>9580</v>
      </c>
      <c r="E72" s="3"/>
      <c r="F72" s="3"/>
      <c r="G72" s="3"/>
    </row>
    <row r="73" spans="1:10" x14ac:dyDescent="0.25">
      <c r="A73" s="67">
        <v>1</v>
      </c>
      <c r="B73" s="53" t="s">
        <v>146</v>
      </c>
      <c r="C73" s="22"/>
      <c r="D73" s="18">
        <f>D50+ROUND(D68*3.2,0)+D70+D72</f>
        <v>63810.8</v>
      </c>
      <c r="E73" s="3"/>
      <c r="F73" s="3"/>
      <c r="G73" s="3"/>
    </row>
    <row r="74" spans="1:10" ht="19.5" customHeight="1" x14ac:dyDescent="0.25">
      <c r="A74" s="67">
        <v>1</v>
      </c>
      <c r="B74" s="54" t="s">
        <v>145</v>
      </c>
      <c r="C74" s="22"/>
      <c r="D74" s="18">
        <f>SUM(D48,D73)</f>
        <v>322135.8</v>
      </c>
      <c r="E74" s="3"/>
      <c r="F74" s="3"/>
      <c r="G74" s="3"/>
      <c r="I74" s="235"/>
      <c r="J74" s="235"/>
    </row>
    <row r="75" spans="1:10" x14ac:dyDescent="0.25">
      <c r="A75" s="67">
        <v>1</v>
      </c>
      <c r="B75" s="25" t="s">
        <v>116</v>
      </c>
      <c r="C75" s="22"/>
      <c r="D75" s="173">
        <f>SUM(D76:D81)</f>
        <v>5240</v>
      </c>
      <c r="E75" s="3"/>
      <c r="F75" s="3"/>
      <c r="G75" s="3"/>
    </row>
    <row r="76" spans="1:10" x14ac:dyDescent="0.25">
      <c r="A76" s="67">
        <v>1</v>
      </c>
      <c r="B76" s="26" t="s">
        <v>19</v>
      </c>
      <c r="C76" s="22"/>
      <c r="D76" s="3">
        <v>1100</v>
      </c>
      <c r="E76" s="3"/>
      <c r="F76" s="3"/>
      <c r="G76" s="3"/>
    </row>
    <row r="77" spans="1:10" ht="30" x14ac:dyDescent="0.25">
      <c r="A77" s="67">
        <v>1</v>
      </c>
      <c r="B77" s="181" t="s">
        <v>240</v>
      </c>
      <c r="C77" s="22"/>
      <c r="D77" s="3">
        <v>500</v>
      </c>
      <c r="E77" s="3"/>
      <c r="F77" s="3"/>
      <c r="G77" s="3"/>
    </row>
    <row r="78" spans="1:10" x14ac:dyDescent="0.25">
      <c r="A78" s="67"/>
      <c r="B78" s="181" t="s">
        <v>33</v>
      </c>
      <c r="C78" s="22"/>
      <c r="D78" s="3">
        <v>2390</v>
      </c>
      <c r="E78" s="3"/>
      <c r="F78" s="3"/>
      <c r="G78" s="3"/>
    </row>
    <row r="79" spans="1:10" ht="30" x14ac:dyDescent="0.25">
      <c r="A79" s="67"/>
      <c r="B79" s="181" t="s">
        <v>236</v>
      </c>
      <c r="C79" s="22"/>
      <c r="D79" s="3">
        <v>500</v>
      </c>
      <c r="E79" s="3"/>
      <c r="F79" s="3"/>
      <c r="G79" s="3"/>
    </row>
    <row r="80" spans="1:10" x14ac:dyDescent="0.25">
      <c r="A80" s="67">
        <v>1</v>
      </c>
      <c r="B80" s="181" t="s">
        <v>290</v>
      </c>
      <c r="C80" s="22"/>
      <c r="D80" s="3">
        <v>250</v>
      </c>
      <c r="E80" s="3"/>
      <c r="F80" s="3"/>
      <c r="G80" s="3"/>
    </row>
    <row r="81" spans="1:7" x14ac:dyDescent="0.25">
      <c r="A81" s="67">
        <v>1</v>
      </c>
      <c r="B81" s="181" t="s">
        <v>218</v>
      </c>
      <c r="C81" s="22"/>
      <c r="D81" s="3">
        <v>500</v>
      </c>
      <c r="E81" s="3"/>
      <c r="F81" s="3"/>
      <c r="G81" s="3"/>
    </row>
    <row r="82" spans="1:7" x14ac:dyDescent="0.25">
      <c r="A82" s="67">
        <v>1</v>
      </c>
      <c r="B82" s="33" t="s">
        <v>7</v>
      </c>
      <c r="C82" s="2"/>
      <c r="D82" s="3"/>
      <c r="E82" s="3"/>
      <c r="F82" s="3"/>
      <c r="G82" s="3"/>
    </row>
    <row r="83" spans="1:7" x14ac:dyDescent="0.25">
      <c r="A83" s="67">
        <v>1</v>
      </c>
      <c r="B83" s="42" t="s">
        <v>134</v>
      </c>
      <c r="C83" s="2"/>
      <c r="D83" s="3"/>
      <c r="E83" s="3"/>
      <c r="F83" s="3"/>
      <c r="G83" s="3"/>
    </row>
    <row r="84" spans="1:7" x14ac:dyDescent="0.25">
      <c r="A84" s="67">
        <v>1</v>
      </c>
      <c r="B84" s="58" t="s">
        <v>14</v>
      </c>
      <c r="C84" s="2">
        <v>300</v>
      </c>
      <c r="D84" s="37">
        <v>31</v>
      </c>
      <c r="E84" s="59">
        <v>9.8000000000000007</v>
      </c>
      <c r="F84" s="3">
        <f t="shared" ref="F84:F91" si="4">ROUND(G84/C84,0)</f>
        <v>1</v>
      </c>
      <c r="G84" s="3">
        <f t="shared" ref="G84:G91" si="5">ROUND(D84*E84,0)</f>
        <v>304</v>
      </c>
    </row>
    <row r="85" spans="1:7" x14ac:dyDescent="0.25">
      <c r="A85" s="67">
        <v>1</v>
      </c>
      <c r="B85" s="58" t="s">
        <v>12</v>
      </c>
      <c r="C85" s="2">
        <v>300</v>
      </c>
      <c r="D85" s="37">
        <v>50</v>
      </c>
      <c r="E85" s="59">
        <v>9</v>
      </c>
      <c r="F85" s="3">
        <f t="shared" si="4"/>
        <v>2</v>
      </c>
      <c r="G85" s="3">
        <f t="shared" si="5"/>
        <v>450</v>
      </c>
    </row>
    <row r="86" spans="1:7" x14ac:dyDescent="0.25">
      <c r="A86" s="67">
        <v>1</v>
      </c>
      <c r="B86" s="58" t="s">
        <v>97</v>
      </c>
      <c r="C86" s="2">
        <v>300</v>
      </c>
      <c r="D86" s="37">
        <v>160</v>
      </c>
      <c r="E86" s="59">
        <v>9.5</v>
      </c>
      <c r="F86" s="3">
        <f t="shared" si="4"/>
        <v>5</v>
      </c>
      <c r="G86" s="3">
        <f t="shared" si="5"/>
        <v>1520</v>
      </c>
    </row>
    <row r="87" spans="1:7" x14ac:dyDescent="0.25">
      <c r="A87" s="67">
        <v>1</v>
      </c>
      <c r="B87" s="58" t="s">
        <v>13</v>
      </c>
      <c r="C87" s="2">
        <v>300</v>
      </c>
      <c r="D87" s="37">
        <v>70</v>
      </c>
      <c r="E87" s="59">
        <v>8</v>
      </c>
      <c r="F87" s="3">
        <f t="shared" si="4"/>
        <v>2</v>
      </c>
      <c r="G87" s="3">
        <f t="shared" si="5"/>
        <v>560</v>
      </c>
    </row>
    <row r="88" spans="1:7" x14ac:dyDescent="0.25">
      <c r="A88" s="67">
        <v>1</v>
      </c>
      <c r="B88" s="58" t="s">
        <v>11</v>
      </c>
      <c r="C88" s="2">
        <v>300</v>
      </c>
      <c r="D88" s="2">
        <v>57</v>
      </c>
      <c r="E88" s="59">
        <v>10.4</v>
      </c>
      <c r="F88" s="3">
        <f t="shared" si="4"/>
        <v>2</v>
      </c>
      <c r="G88" s="3">
        <f t="shared" si="5"/>
        <v>593</v>
      </c>
    </row>
    <row r="89" spans="1:7" x14ac:dyDescent="0.25">
      <c r="A89" s="67">
        <v>1</v>
      </c>
      <c r="B89" s="58" t="s">
        <v>21</v>
      </c>
      <c r="C89" s="2">
        <v>300</v>
      </c>
      <c r="D89" s="2">
        <v>35</v>
      </c>
      <c r="E89" s="59">
        <v>8.1999999999999993</v>
      </c>
      <c r="F89" s="3">
        <f t="shared" si="4"/>
        <v>1</v>
      </c>
      <c r="G89" s="3">
        <f t="shared" si="5"/>
        <v>287</v>
      </c>
    </row>
    <row r="90" spans="1:7" x14ac:dyDescent="0.25">
      <c r="A90" s="67">
        <v>1</v>
      </c>
      <c r="B90" s="58" t="s">
        <v>23</v>
      </c>
      <c r="C90" s="2">
        <v>300</v>
      </c>
      <c r="D90" s="215">
        <v>50</v>
      </c>
      <c r="E90" s="76">
        <v>6</v>
      </c>
      <c r="F90" s="3">
        <f t="shared" si="4"/>
        <v>1</v>
      </c>
      <c r="G90" s="3">
        <f t="shared" si="5"/>
        <v>300</v>
      </c>
    </row>
    <row r="91" spans="1:7" x14ac:dyDescent="0.25">
      <c r="A91" s="67">
        <v>1</v>
      </c>
      <c r="B91" s="58" t="s">
        <v>27</v>
      </c>
      <c r="C91" s="2">
        <v>300</v>
      </c>
      <c r="D91" s="215">
        <v>134</v>
      </c>
      <c r="E91" s="76">
        <v>28</v>
      </c>
      <c r="F91" s="3">
        <f t="shared" si="4"/>
        <v>13</v>
      </c>
      <c r="G91" s="3">
        <f t="shared" si="5"/>
        <v>3752</v>
      </c>
    </row>
    <row r="92" spans="1:7" x14ac:dyDescent="0.25">
      <c r="A92" s="67">
        <v>1</v>
      </c>
      <c r="B92" s="236" t="s">
        <v>9</v>
      </c>
      <c r="C92" s="62"/>
      <c r="D92" s="18">
        <f t="shared" ref="D92" si="6">SUM(D84:D91)</f>
        <v>587</v>
      </c>
      <c r="E92" s="17">
        <f>G92/D92</f>
        <v>13.229982964224872</v>
      </c>
      <c r="F92" s="18">
        <f>SUM(F84:F91)</f>
        <v>27</v>
      </c>
      <c r="G92" s="18">
        <f t="shared" ref="G92" si="7">SUM(G84:G91)</f>
        <v>7766</v>
      </c>
    </row>
    <row r="93" spans="1:7" x14ac:dyDescent="0.25">
      <c r="A93" s="67">
        <v>1</v>
      </c>
      <c r="B93" s="33" t="s">
        <v>20</v>
      </c>
      <c r="C93" s="62"/>
      <c r="D93" s="18"/>
      <c r="E93" s="17"/>
      <c r="F93" s="18"/>
      <c r="G93" s="18"/>
    </row>
    <row r="94" spans="1:7" x14ac:dyDescent="0.25">
      <c r="A94" s="67">
        <v>1</v>
      </c>
      <c r="B94" s="30" t="s">
        <v>37</v>
      </c>
      <c r="C94" s="2">
        <v>240</v>
      </c>
      <c r="D94" s="2">
        <v>1830</v>
      </c>
      <c r="E94" s="59">
        <v>8</v>
      </c>
      <c r="F94" s="3">
        <f>ROUND(G94/C94,0)</f>
        <v>61</v>
      </c>
      <c r="G94" s="3">
        <f>ROUND(D94*E94,0)</f>
        <v>14640</v>
      </c>
    </row>
    <row r="95" spans="1:7" x14ac:dyDescent="0.25">
      <c r="A95" s="67"/>
      <c r="B95" s="237" t="s">
        <v>136</v>
      </c>
      <c r="C95" s="2"/>
      <c r="D95" s="238">
        <f>D94</f>
        <v>1830</v>
      </c>
      <c r="E95" s="76">
        <f t="shared" ref="E95:G95" si="8">E94</f>
        <v>8</v>
      </c>
      <c r="F95" s="3">
        <f t="shared" si="8"/>
        <v>61</v>
      </c>
      <c r="G95" s="3">
        <f t="shared" si="8"/>
        <v>14640</v>
      </c>
    </row>
    <row r="96" spans="1:7" ht="19.5" customHeight="1" x14ac:dyDescent="0.25">
      <c r="A96" s="67">
        <v>1</v>
      </c>
      <c r="B96" s="31" t="s">
        <v>113</v>
      </c>
      <c r="C96" s="239"/>
      <c r="D96" s="18">
        <f>D92+D94</f>
        <v>2417</v>
      </c>
      <c r="E96" s="17">
        <f>G96/D96</f>
        <v>9.2701696317749285</v>
      </c>
      <c r="F96" s="18">
        <f>F92+F94</f>
        <v>88</v>
      </c>
      <c r="G96" s="18">
        <f>G92+G94</f>
        <v>22406</v>
      </c>
    </row>
    <row r="97" spans="1:8" ht="41.25" customHeight="1" x14ac:dyDescent="0.25">
      <c r="A97" s="67">
        <v>1</v>
      </c>
      <c r="B97" s="32" t="s">
        <v>161</v>
      </c>
      <c r="C97" s="77"/>
      <c r="D97" s="240">
        <v>30</v>
      </c>
      <c r="E97" s="241"/>
      <c r="F97" s="240"/>
      <c r="G97" s="240"/>
    </row>
    <row r="98" spans="1:8" ht="15.75" thickBot="1" x14ac:dyDescent="0.3">
      <c r="A98" s="67">
        <v>1</v>
      </c>
      <c r="B98" s="242" t="s">
        <v>10</v>
      </c>
      <c r="C98" s="243"/>
      <c r="D98" s="244"/>
      <c r="E98" s="244"/>
      <c r="F98" s="244"/>
      <c r="G98" s="244"/>
    </row>
    <row r="99" spans="1:8" hidden="1" x14ac:dyDescent="0.25">
      <c r="A99" s="67">
        <v>1</v>
      </c>
      <c r="B99" s="77"/>
      <c r="C99" s="245"/>
      <c r="D99" s="3"/>
      <c r="E99" s="3"/>
      <c r="F99" s="3"/>
      <c r="G99" s="3"/>
    </row>
    <row r="100" spans="1:8" s="67" customFormat="1" ht="29.25" hidden="1" x14ac:dyDescent="0.25">
      <c r="A100" s="67">
        <v>1</v>
      </c>
      <c r="B100" s="61" t="s">
        <v>94</v>
      </c>
      <c r="C100" s="62"/>
      <c r="D100" s="246"/>
      <c r="E100" s="3"/>
      <c r="F100" s="3"/>
      <c r="G100" s="3"/>
      <c r="H100" s="213"/>
    </row>
    <row r="101" spans="1:8" s="67" customFormat="1" hidden="1" x14ac:dyDescent="0.25">
      <c r="A101" s="67">
        <v>1</v>
      </c>
      <c r="B101" s="68" t="s">
        <v>4</v>
      </c>
      <c r="C101" s="62"/>
      <c r="D101" s="3"/>
      <c r="E101" s="3"/>
      <c r="F101" s="3"/>
      <c r="G101" s="3"/>
      <c r="H101" s="213"/>
    </row>
    <row r="102" spans="1:8" s="67" customFormat="1" hidden="1" x14ac:dyDescent="0.25">
      <c r="A102" s="67">
        <v>1</v>
      </c>
      <c r="B102" s="58" t="s">
        <v>21</v>
      </c>
      <c r="C102" s="78">
        <v>340</v>
      </c>
      <c r="D102" s="3">
        <v>1823</v>
      </c>
      <c r="E102" s="59">
        <v>9.6999999999999993</v>
      </c>
      <c r="F102" s="3">
        <f t="shared" ref="F102:F106" si="9">ROUND(G102/C102,0)</f>
        <v>52</v>
      </c>
      <c r="G102" s="3">
        <f t="shared" ref="G102:G106" si="10">ROUND(D102*E102,0)</f>
        <v>17683</v>
      </c>
      <c r="H102" s="213"/>
    </row>
    <row r="103" spans="1:8" s="67" customFormat="1" hidden="1" x14ac:dyDescent="0.25">
      <c r="A103" s="67">
        <v>1</v>
      </c>
      <c r="B103" s="1" t="s">
        <v>22</v>
      </c>
      <c r="C103" s="78">
        <v>340</v>
      </c>
      <c r="D103" s="3">
        <v>2216</v>
      </c>
      <c r="E103" s="59">
        <v>8.9</v>
      </c>
      <c r="F103" s="3">
        <f t="shared" si="9"/>
        <v>58</v>
      </c>
      <c r="G103" s="3">
        <f t="shared" si="10"/>
        <v>19722</v>
      </c>
      <c r="H103" s="213"/>
    </row>
    <row r="104" spans="1:8" s="67" customFormat="1" hidden="1" x14ac:dyDescent="0.25">
      <c r="A104" s="67">
        <v>1</v>
      </c>
      <c r="B104" s="1" t="s">
        <v>11</v>
      </c>
      <c r="C104" s="78">
        <v>340</v>
      </c>
      <c r="D104" s="3">
        <v>2131</v>
      </c>
      <c r="E104" s="59">
        <v>7.1</v>
      </c>
      <c r="F104" s="3">
        <f t="shared" si="9"/>
        <v>45</v>
      </c>
      <c r="G104" s="3">
        <f t="shared" si="10"/>
        <v>15130</v>
      </c>
      <c r="H104" s="213"/>
    </row>
    <row r="105" spans="1:8" s="67" customFormat="1" hidden="1" x14ac:dyDescent="0.25">
      <c r="A105" s="67">
        <v>1</v>
      </c>
      <c r="B105" s="1" t="s">
        <v>46</v>
      </c>
      <c r="C105" s="78">
        <v>340</v>
      </c>
      <c r="D105" s="3">
        <v>1384</v>
      </c>
      <c r="E105" s="59">
        <v>8.6</v>
      </c>
      <c r="F105" s="3">
        <f t="shared" si="9"/>
        <v>35</v>
      </c>
      <c r="G105" s="3">
        <f t="shared" si="10"/>
        <v>11902</v>
      </c>
      <c r="H105" s="213"/>
    </row>
    <row r="106" spans="1:8" s="67" customFormat="1" hidden="1" x14ac:dyDescent="0.25">
      <c r="A106" s="67">
        <v>1</v>
      </c>
      <c r="B106" s="58" t="s">
        <v>23</v>
      </c>
      <c r="C106" s="2">
        <v>340</v>
      </c>
      <c r="D106" s="3">
        <v>2000</v>
      </c>
      <c r="E106" s="59">
        <v>6.5</v>
      </c>
      <c r="F106" s="3">
        <f t="shared" si="9"/>
        <v>38</v>
      </c>
      <c r="G106" s="3">
        <f t="shared" si="10"/>
        <v>13000</v>
      </c>
      <c r="H106" s="213"/>
    </row>
    <row r="107" spans="1:8" hidden="1" x14ac:dyDescent="0.25">
      <c r="A107" s="67">
        <v>1</v>
      </c>
      <c r="B107" s="53" t="s">
        <v>5</v>
      </c>
      <c r="C107" s="2"/>
      <c r="D107" s="18">
        <f>SUM(D102:D106)</f>
        <v>9554</v>
      </c>
      <c r="E107" s="17">
        <f>G107/D107</f>
        <v>8.105191542809294</v>
      </c>
      <c r="F107" s="18">
        <f>SUM(F102:F106)</f>
        <v>228</v>
      </c>
      <c r="G107" s="18">
        <f>SUM(G102:G106)</f>
        <v>77437</v>
      </c>
    </row>
    <row r="108" spans="1:8" s="20" customFormat="1" hidden="1" x14ac:dyDescent="0.25">
      <c r="A108" s="67">
        <v>1</v>
      </c>
      <c r="B108" s="4"/>
      <c r="C108" s="5"/>
      <c r="D108" s="13"/>
      <c r="E108" s="14"/>
      <c r="F108" s="3"/>
      <c r="G108" s="13"/>
      <c r="H108" s="247"/>
    </row>
    <row r="109" spans="1:8" s="20" customFormat="1" ht="14.25" hidden="1" x14ac:dyDescent="0.2">
      <c r="A109" s="67">
        <v>1</v>
      </c>
      <c r="B109" s="15"/>
      <c r="C109" s="16"/>
      <c r="D109" s="19"/>
      <c r="E109" s="17"/>
      <c r="F109" s="19"/>
      <c r="G109" s="19"/>
      <c r="H109" s="247"/>
    </row>
    <row r="110" spans="1:8" hidden="1" x14ac:dyDescent="0.25">
      <c r="A110" s="67">
        <v>1</v>
      </c>
      <c r="B110" s="21" t="s">
        <v>6</v>
      </c>
      <c r="C110" s="216"/>
      <c r="D110" s="217"/>
      <c r="E110" s="3"/>
      <c r="F110" s="3"/>
      <c r="G110" s="3"/>
    </row>
    <row r="111" spans="1:8" ht="30" hidden="1" x14ac:dyDescent="0.25">
      <c r="A111" s="67">
        <v>1</v>
      </c>
      <c r="B111" s="23" t="s">
        <v>313</v>
      </c>
      <c r="C111" s="216"/>
      <c r="D111" s="217"/>
      <c r="E111" s="3"/>
      <c r="F111" s="3"/>
      <c r="G111" s="3"/>
    </row>
    <row r="112" spans="1:8" hidden="1" x14ac:dyDescent="0.25">
      <c r="A112" s="67">
        <v>1</v>
      </c>
      <c r="B112" s="24" t="s">
        <v>114</v>
      </c>
      <c r="C112" s="216"/>
      <c r="D112" s="217"/>
      <c r="E112" s="3"/>
      <c r="F112" s="3"/>
      <c r="G112" s="3"/>
    </row>
    <row r="113" spans="1:8" ht="30" hidden="1" x14ac:dyDescent="0.25">
      <c r="A113" s="67">
        <v>1</v>
      </c>
      <c r="B113" s="24" t="s">
        <v>115</v>
      </c>
      <c r="C113" s="216"/>
      <c r="D113" s="219"/>
      <c r="E113" s="3"/>
      <c r="F113" s="3"/>
      <c r="G113" s="3"/>
    </row>
    <row r="114" spans="1:8" hidden="1" x14ac:dyDescent="0.25">
      <c r="A114" s="67">
        <v>1</v>
      </c>
      <c r="B114" s="183" t="s">
        <v>145</v>
      </c>
      <c r="C114" s="216"/>
      <c r="D114" s="220">
        <f>D113</f>
        <v>0</v>
      </c>
      <c r="E114" s="3"/>
      <c r="F114" s="3"/>
      <c r="G114" s="3"/>
    </row>
    <row r="115" spans="1:8" hidden="1" x14ac:dyDescent="0.25">
      <c r="A115" s="67">
        <v>1</v>
      </c>
      <c r="B115" s="25" t="s">
        <v>116</v>
      </c>
      <c r="C115" s="216"/>
      <c r="D115" s="248">
        <f>SUM(D116:D117)</f>
        <v>2500</v>
      </c>
      <c r="E115" s="3"/>
      <c r="F115" s="3"/>
      <c r="G115" s="3"/>
    </row>
    <row r="116" spans="1:8" hidden="1" x14ac:dyDescent="0.25">
      <c r="A116" s="67">
        <v>1</v>
      </c>
      <c r="B116" s="26" t="s">
        <v>19</v>
      </c>
      <c r="C116" s="216"/>
      <c r="D116" s="219">
        <v>2400</v>
      </c>
      <c r="E116" s="3"/>
      <c r="F116" s="3"/>
      <c r="G116" s="3"/>
    </row>
    <row r="117" spans="1:8" ht="30" hidden="1" x14ac:dyDescent="0.25">
      <c r="A117" s="67">
        <v>1</v>
      </c>
      <c r="B117" s="181" t="s">
        <v>240</v>
      </c>
      <c r="C117" s="216"/>
      <c r="D117" s="219">
        <v>100</v>
      </c>
      <c r="E117" s="3"/>
      <c r="F117" s="3"/>
      <c r="G117" s="3"/>
    </row>
    <row r="118" spans="1:8" ht="19.5" hidden="1" customHeight="1" x14ac:dyDescent="0.25">
      <c r="A118" s="67">
        <v>1</v>
      </c>
      <c r="B118" s="33" t="s">
        <v>7</v>
      </c>
      <c r="C118" s="2"/>
      <c r="D118" s="3"/>
      <c r="E118" s="59"/>
      <c r="F118" s="3"/>
      <c r="G118" s="3"/>
    </row>
    <row r="119" spans="1:8" hidden="1" x14ac:dyDescent="0.25">
      <c r="A119" s="67">
        <v>1</v>
      </c>
      <c r="B119" s="42" t="s">
        <v>134</v>
      </c>
      <c r="C119" s="2"/>
      <c r="D119" s="3"/>
      <c r="E119" s="59"/>
      <c r="F119" s="3"/>
      <c r="G119" s="3"/>
    </row>
    <row r="120" spans="1:8" hidden="1" x14ac:dyDescent="0.25">
      <c r="A120" s="67">
        <v>1</v>
      </c>
      <c r="B120" s="58" t="s">
        <v>21</v>
      </c>
      <c r="C120" s="2">
        <v>300</v>
      </c>
      <c r="D120" s="37">
        <v>115</v>
      </c>
      <c r="E120" s="59">
        <v>8</v>
      </c>
      <c r="F120" s="3">
        <f>ROUND(G120/C120,0)</f>
        <v>3</v>
      </c>
      <c r="G120" s="3">
        <f>ROUND(D120*E120,0)</f>
        <v>920</v>
      </c>
    </row>
    <row r="121" spans="1:8" hidden="1" x14ac:dyDescent="0.25">
      <c r="A121" s="67">
        <v>1</v>
      </c>
      <c r="B121" s="58" t="s">
        <v>23</v>
      </c>
      <c r="C121" s="2">
        <v>300</v>
      </c>
      <c r="D121" s="37">
        <v>1620</v>
      </c>
      <c r="E121" s="59">
        <v>4</v>
      </c>
      <c r="F121" s="3">
        <f>ROUND(G121/C121,0)</f>
        <v>22</v>
      </c>
      <c r="G121" s="3">
        <f>ROUND(D121*E121,0)</f>
        <v>6480</v>
      </c>
    </row>
    <row r="122" spans="1:8" hidden="1" x14ac:dyDescent="0.25">
      <c r="A122" s="67">
        <v>1</v>
      </c>
      <c r="B122" s="36" t="s">
        <v>9</v>
      </c>
      <c r="C122" s="36"/>
      <c r="D122" s="34">
        <f>D120+D121</f>
        <v>1735</v>
      </c>
      <c r="E122" s="17">
        <f t="shared" ref="E122:E123" si="11">G122/D122</f>
        <v>4.2651296829971184</v>
      </c>
      <c r="F122" s="34">
        <f>F120+F121</f>
        <v>25</v>
      </c>
      <c r="G122" s="34">
        <f>G120+G121</f>
        <v>7400</v>
      </c>
    </row>
    <row r="123" spans="1:8" ht="16.5" hidden="1" customHeight="1" x14ac:dyDescent="0.25">
      <c r="A123" s="67">
        <v>1</v>
      </c>
      <c r="B123" s="31" t="s">
        <v>113</v>
      </c>
      <c r="C123" s="239"/>
      <c r="D123" s="18">
        <f t="shared" ref="D123" si="12">D122</f>
        <v>1735</v>
      </c>
      <c r="E123" s="17">
        <f t="shared" si="11"/>
        <v>4.2651296829971184</v>
      </c>
      <c r="F123" s="18">
        <f t="shared" ref="F123:G123" si="13">F122</f>
        <v>25</v>
      </c>
      <c r="G123" s="18">
        <f t="shared" si="13"/>
        <v>7400</v>
      </c>
    </row>
    <row r="124" spans="1:8" s="67" customFormat="1" hidden="1" thickBot="1" x14ac:dyDescent="0.25">
      <c r="A124" s="67">
        <v>1</v>
      </c>
      <c r="B124" s="249" t="s">
        <v>10</v>
      </c>
      <c r="C124" s="80"/>
      <c r="D124" s="80"/>
      <c r="E124" s="80"/>
      <c r="F124" s="80"/>
      <c r="G124" s="80"/>
      <c r="H124" s="213"/>
    </row>
    <row r="125" spans="1:8" ht="24.75" customHeight="1" x14ac:dyDescent="0.25">
      <c r="A125" s="67">
        <v>1</v>
      </c>
      <c r="B125" s="250" t="s">
        <v>86</v>
      </c>
      <c r="C125" s="212"/>
      <c r="D125" s="230"/>
      <c r="E125" s="230"/>
      <c r="F125" s="230"/>
      <c r="G125" s="230"/>
    </row>
    <row r="126" spans="1:8" x14ac:dyDescent="0.25">
      <c r="A126" s="67">
        <v>1</v>
      </c>
      <c r="B126" s="68" t="s">
        <v>4</v>
      </c>
      <c r="C126" s="2"/>
      <c r="D126" s="3"/>
      <c r="E126" s="3"/>
      <c r="F126" s="3"/>
      <c r="G126" s="3"/>
    </row>
    <row r="127" spans="1:8" x14ac:dyDescent="0.25">
      <c r="A127" s="67">
        <v>1</v>
      </c>
      <c r="B127" s="58" t="s">
        <v>14</v>
      </c>
      <c r="C127" s="2">
        <v>320</v>
      </c>
      <c r="D127" s="3">
        <v>822</v>
      </c>
      <c r="E127" s="59">
        <v>12.5</v>
      </c>
      <c r="F127" s="3">
        <f>ROUND(G127/C127,0)</f>
        <v>32</v>
      </c>
      <c r="G127" s="3">
        <f>ROUND(D127*E127,0)</f>
        <v>10275</v>
      </c>
    </row>
    <row r="128" spans="1:8" x14ac:dyDescent="0.25">
      <c r="A128" s="67">
        <v>1</v>
      </c>
      <c r="B128" s="58" t="s">
        <v>25</v>
      </c>
      <c r="C128" s="2">
        <v>320</v>
      </c>
      <c r="D128" s="3">
        <v>320</v>
      </c>
      <c r="E128" s="59">
        <v>10.5</v>
      </c>
      <c r="F128" s="3">
        <f>ROUND(G128/C128,0)</f>
        <v>11</v>
      </c>
      <c r="G128" s="3">
        <f>ROUND(D128*E128,0)</f>
        <v>3360</v>
      </c>
    </row>
    <row r="129" spans="1:8" x14ac:dyDescent="0.25">
      <c r="A129" s="67">
        <v>1</v>
      </c>
      <c r="B129" s="58" t="s">
        <v>26</v>
      </c>
      <c r="C129" s="2">
        <v>320</v>
      </c>
      <c r="D129" s="3">
        <v>589</v>
      </c>
      <c r="E129" s="59">
        <v>11</v>
      </c>
      <c r="F129" s="3">
        <f>ROUND(G129/C129,0)</f>
        <v>20</v>
      </c>
      <c r="G129" s="3">
        <f>ROUND(D129*E129,0)</f>
        <v>6479</v>
      </c>
    </row>
    <row r="130" spans="1:8" x14ac:dyDescent="0.25">
      <c r="A130" s="67">
        <v>1</v>
      </c>
      <c r="B130" s="53" t="s">
        <v>5</v>
      </c>
      <c r="C130" s="62"/>
      <c r="D130" s="18">
        <f>D127+D128+D129</f>
        <v>1731</v>
      </c>
      <c r="E130" s="17">
        <f>G130/D130</f>
        <v>11.619872905834777</v>
      </c>
      <c r="F130" s="18">
        <f>F127+F128+F129</f>
        <v>63</v>
      </c>
      <c r="G130" s="18">
        <f>G127+G128+G129</f>
        <v>20114</v>
      </c>
    </row>
    <row r="131" spans="1:8" s="45" customFormat="1" ht="18.75" customHeight="1" x14ac:dyDescent="0.25">
      <c r="A131" s="67">
        <v>1</v>
      </c>
      <c r="B131" s="21" t="s">
        <v>195</v>
      </c>
      <c r="C131" s="21"/>
      <c r="D131" s="73"/>
      <c r="E131" s="44"/>
      <c r="F131" s="44"/>
      <c r="G131" s="44"/>
      <c r="H131" s="233"/>
    </row>
    <row r="132" spans="1:8" s="45" customFormat="1" ht="30" x14ac:dyDescent="0.25">
      <c r="A132" s="67">
        <v>1</v>
      </c>
      <c r="B132" s="23" t="s">
        <v>313</v>
      </c>
      <c r="C132" s="46"/>
      <c r="D132" s="44">
        <f>SUM(D133,D134,D135,D136)</f>
        <v>13175</v>
      </c>
      <c r="E132" s="44"/>
      <c r="F132" s="44"/>
      <c r="G132" s="44"/>
      <c r="H132" s="233"/>
    </row>
    <row r="133" spans="1:8" s="45" customFormat="1" x14ac:dyDescent="0.25">
      <c r="A133" s="67">
        <v>1</v>
      </c>
      <c r="B133" s="47" t="s">
        <v>196</v>
      </c>
      <c r="C133" s="46"/>
      <c r="D133" s="44"/>
      <c r="E133" s="44"/>
      <c r="F133" s="44"/>
      <c r="G133" s="44"/>
      <c r="H133" s="233"/>
    </row>
    <row r="134" spans="1:8" s="45" customFormat="1" ht="17.25" customHeight="1" x14ac:dyDescent="0.25">
      <c r="A134" s="67">
        <v>1</v>
      </c>
      <c r="B134" s="47" t="s">
        <v>197</v>
      </c>
      <c r="C134" s="46"/>
      <c r="D134" s="3">
        <v>1200</v>
      </c>
      <c r="E134" s="44"/>
      <c r="F134" s="44"/>
      <c r="G134" s="44"/>
      <c r="H134" s="233"/>
    </row>
    <row r="135" spans="1:8" s="45" customFormat="1" ht="30" x14ac:dyDescent="0.25">
      <c r="A135" s="67">
        <v>1</v>
      </c>
      <c r="B135" s="47" t="s">
        <v>198</v>
      </c>
      <c r="C135" s="46"/>
      <c r="D135" s="3">
        <v>300</v>
      </c>
      <c r="E135" s="44"/>
      <c r="F135" s="44"/>
      <c r="G135" s="44"/>
      <c r="H135" s="233"/>
    </row>
    <row r="136" spans="1:8" s="45" customFormat="1" x14ac:dyDescent="0.25">
      <c r="A136" s="67">
        <v>1</v>
      </c>
      <c r="B136" s="23" t="s">
        <v>199</v>
      </c>
      <c r="C136" s="46"/>
      <c r="D136" s="3">
        <v>11675</v>
      </c>
      <c r="E136" s="44"/>
      <c r="F136" s="44"/>
      <c r="G136" s="44"/>
      <c r="H136" s="233"/>
    </row>
    <row r="137" spans="1:8" s="67" customFormat="1" x14ac:dyDescent="0.25">
      <c r="A137" s="67">
        <v>1</v>
      </c>
      <c r="B137" s="24" t="s">
        <v>114</v>
      </c>
      <c r="C137" s="22"/>
      <c r="D137" s="3">
        <v>17413</v>
      </c>
      <c r="E137" s="3"/>
      <c r="F137" s="3"/>
      <c r="G137" s="3"/>
      <c r="H137" s="213"/>
    </row>
    <row r="138" spans="1:8" s="45" customFormat="1" x14ac:dyDescent="0.25">
      <c r="A138" s="67">
        <v>1</v>
      </c>
      <c r="B138" s="43" t="s">
        <v>144</v>
      </c>
      <c r="C138" s="234"/>
      <c r="D138" s="3"/>
      <c r="E138" s="44"/>
      <c r="F138" s="44"/>
      <c r="G138" s="44"/>
      <c r="H138" s="233"/>
    </row>
    <row r="139" spans="1:8" s="45" customFormat="1" ht="15.75" customHeight="1" x14ac:dyDescent="0.25">
      <c r="A139" s="67">
        <v>1</v>
      </c>
      <c r="B139" s="48" t="s">
        <v>200</v>
      </c>
      <c r="C139" s="49"/>
      <c r="D139" s="46">
        <f>D132+ROUND(D137*3.2,0)</f>
        <v>68897</v>
      </c>
      <c r="E139" s="50"/>
      <c r="F139" s="50"/>
      <c r="G139" s="55"/>
      <c r="H139" s="233"/>
    </row>
    <row r="140" spans="1:8" s="45" customFormat="1" ht="15.75" customHeight="1" x14ac:dyDescent="0.25">
      <c r="A140" s="67">
        <v>1</v>
      </c>
      <c r="B140" s="21" t="s">
        <v>147</v>
      </c>
      <c r="C140" s="22"/>
      <c r="D140" s="3"/>
      <c r="E140" s="50"/>
      <c r="F140" s="50"/>
      <c r="G140" s="55"/>
      <c r="H140" s="233"/>
    </row>
    <row r="141" spans="1:8" s="45" customFormat="1" ht="35.25" customHeight="1" x14ac:dyDescent="0.25">
      <c r="A141" s="67">
        <v>1</v>
      </c>
      <c r="B141" s="23" t="s">
        <v>313</v>
      </c>
      <c r="C141" s="22"/>
      <c r="D141" s="3">
        <f>SUM(D142,D143,D150,D156,D157,D158,D159)</f>
        <v>61281</v>
      </c>
      <c r="E141" s="50"/>
      <c r="F141" s="50"/>
      <c r="G141" s="55"/>
      <c r="H141" s="233"/>
    </row>
    <row r="142" spans="1:8" s="45" customFormat="1" ht="15.75" customHeight="1" x14ac:dyDescent="0.25">
      <c r="A142" s="67">
        <v>1</v>
      </c>
      <c r="B142" s="23" t="s">
        <v>196</v>
      </c>
      <c r="C142" s="22"/>
      <c r="D142" s="3"/>
      <c r="E142" s="50"/>
      <c r="F142" s="50"/>
      <c r="G142" s="55"/>
      <c r="H142" s="233"/>
    </row>
    <row r="143" spans="1:8" s="45" customFormat="1" ht="15.75" customHeight="1" x14ac:dyDescent="0.25">
      <c r="A143" s="67">
        <v>1</v>
      </c>
      <c r="B143" s="47" t="s">
        <v>201</v>
      </c>
      <c r="C143" s="22"/>
      <c r="D143" s="3">
        <f>D144+D145+D146+D148</f>
        <v>1473</v>
      </c>
      <c r="E143" s="50"/>
      <c r="F143" s="50"/>
      <c r="G143" s="55"/>
      <c r="H143" s="233"/>
    </row>
    <row r="144" spans="1:8" s="45" customFormat="1" ht="19.5" customHeight="1" x14ac:dyDescent="0.25">
      <c r="A144" s="67">
        <v>1</v>
      </c>
      <c r="B144" s="51" t="s">
        <v>202</v>
      </c>
      <c r="C144" s="22"/>
      <c r="D144" s="44"/>
      <c r="E144" s="50"/>
      <c r="F144" s="50"/>
      <c r="G144" s="55"/>
      <c r="H144" s="233"/>
    </row>
    <row r="145" spans="1:8" s="45" customFormat="1" ht="15.75" customHeight="1" x14ac:dyDescent="0.25">
      <c r="A145" s="67">
        <v>1</v>
      </c>
      <c r="B145" s="51" t="s">
        <v>203</v>
      </c>
      <c r="C145" s="22"/>
      <c r="D145" s="44"/>
      <c r="E145" s="50"/>
      <c r="F145" s="50"/>
      <c r="G145" s="55"/>
      <c r="H145" s="233"/>
    </row>
    <row r="146" spans="1:8" s="45" customFormat="1" ht="30.75" customHeight="1" x14ac:dyDescent="0.25">
      <c r="A146" s="67">
        <v>1</v>
      </c>
      <c r="B146" s="51" t="s">
        <v>204</v>
      </c>
      <c r="C146" s="22"/>
      <c r="D146" s="44">
        <v>780</v>
      </c>
      <c r="E146" s="50"/>
      <c r="F146" s="50"/>
      <c r="G146" s="55"/>
      <c r="H146" s="233"/>
    </row>
    <row r="147" spans="1:8" s="45" customFormat="1" x14ac:dyDescent="0.25">
      <c r="A147" s="67">
        <v>1</v>
      </c>
      <c r="B147" s="51" t="s">
        <v>205</v>
      </c>
      <c r="C147" s="22"/>
      <c r="D147" s="44">
        <v>90</v>
      </c>
      <c r="E147" s="50"/>
      <c r="F147" s="50"/>
      <c r="G147" s="55"/>
      <c r="H147" s="233"/>
    </row>
    <row r="148" spans="1:8" s="45" customFormat="1" ht="30" x14ac:dyDescent="0.25">
      <c r="A148" s="67">
        <v>1</v>
      </c>
      <c r="B148" s="51" t="s">
        <v>206</v>
      </c>
      <c r="C148" s="22"/>
      <c r="D148" s="44">
        <v>693</v>
      </c>
      <c r="E148" s="50"/>
      <c r="F148" s="50"/>
      <c r="G148" s="55"/>
      <c r="H148" s="233"/>
    </row>
    <row r="149" spans="1:8" s="45" customFormat="1" x14ac:dyDescent="0.25">
      <c r="A149" s="67">
        <v>1</v>
      </c>
      <c r="B149" s="51" t="s">
        <v>205</v>
      </c>
      <c r="C149" s="22"/>
      <c r="D149" s="75">
        <v>76</v>
      </c>
      <c r="E149" s="50"/>
      <c r="F149" s="50"/>
      <c r="G149" s="55"/>
      <c r="H149" s="233"/>
    </row>
    <row r="150" spans="1:8" s="45" customFormat="1" ht="30" customHeight="1" x14ac:dyDescent="0.25">
      <c r="A150" s="67">
        <v>1</v>
      </c>
      <c r="B150" s="47" t="s">
        <v>207</v>
      </c>
      <c r="C150" s="22"/>
      <c r="D150" s="3">
        <f>SUM(D151,D152,D154)</f>
        <v>37726</v>
      </c>
      <c r="E150" s="50"/>
      <c r="F150" s="50"/>
      <c r="G150" s="55"/>
      <c r="H150" s="233"/>
    </row>
    <row r="151" spans="1:8" s="45" customFormat="1" ht="30" x14ac:dyDescent="0.25">
      <c r="A151" s="67">
        <v>1</v>
      </c>
      <c r="B151" s="51" t="s">
        <v>208</v>
      </c>
      <c r="C151" s="22"/>
      <c r="D151" s="3"/>
      <c r="E151" s="50"/>
      <c r="F151" s="50"/>
      <c r="G151" s="55"/>
      <c r="H151" s="233"/>
    </row>
    <row r="152" spans="1:8" s="45" customFormat="1" ht="45" x14ac:dyDescent="0.25">
      <c r="A152" s="67">
        <v>1</v>
      </c>
      <c r="B152" s="51" t="s">
        <v>209</v>
      </c>
      <c r="C152" s="22"/>
      <c r="D152" s="41">
        <v>33831</v>
      </c>
      <c r="E152" s="50"/>
      <c r="F152" s="50"/>
      <c r="G152" s="55"/>
      <c r="H152" s="233"/>
    </row>
    <row r="153" spans="1:8" s="45" customFormat="1" x14ac:dyDescent="0.25">
      <c r="A153" s="67">
        <v>1</v>
      </c>
      <c r="B153" s="51" t="s">
        <v>205</v>
      </c>
      <c r="C153" s="22"/>
      <c r="D153" s="41">
        <v>8600</v>
      </c>
      <c r="E153" s="50"/>
      <c r="F153" s="50"/>
      <c r="G153" s="55"/>
      <c r="H153" s="233"/>
    </row>
    <row r="154" spans="1:8" s="45" customFormat="1" ht="45" x14ac:dyDescent="0.25">
      <c r="A154" s="67">
        <v>1</v>
      </c>
      <c r="B154" s="51" t="s">
        <v>210</v>
      </c>
      <c r="C154" s="22"/>
      <c r="D154" s="41">
        <v>3895</v>
      </c>
      <c r="E154" s="50"/>
      <c r="F154" s="50"/>
      <c r="G154" s="55"/>
      <c r="H154" s="233"/>
    </row>
    <row r="155" spans="1:8" s="45" customFormat="1" x14ac:dyDescent="0.25">
      <c r="A155" s="67">
        <v>1</v>
      </c>
      <c r="B155" s="51" t="s">
        <v>205</v>
      </c>
      <c r="C155" s="22"/>
      <c r="D155" s="41">
        <v>2695</v>
      </c>
      <c r="E155" s="50"/>
      <c r="F155" s="50"/>
      <c r="G155" s="55"/>
      <c r="H155" s="233"/>
    </row>
    <row r="156" spans="1:8" s="45" customFormat="1" ht="31.5" customHeight="1" x14ac:dyDescent="0.25">
      <c r="A156" s="67">
        <v>1</v>
      </c>
      <c r="B156" s="47" t="s">
        <v>211</v>
      </c>
      <c r="C156" s="22"/>
      <c r="D156" s="3">
        <v>500</v>
      </c>
      <c r="E156" s="50"/>
      <c r="F156" s="50"/>
      <c r="G156" s="55"/>
      <c r="H156" s="233"/>
    </row>
    <row r="157" spans="1:8" s="45" customFormat="1" ht="15.75" customHeight="1" x14ac:dyDescent="0.25">
      <c r="A157" s="67">
        <v>1</v>
      </c>
      <c r="B157" s="47" t="s">
        <v>212</v>
      </c>
      <c r="C157" s="22"/>
      <c r="D157" s="3"/>
      <c r="E157" s="50"/>
      <c r="F157" s="50"/>
      <c r="G157" s="55"/>
      <c r="H157" s="233"/>
    </row>
    <row r="158" spans="1:8" s="45" customFormat="1" ht="15.75" customHeight="1" x14ac:dyDescent="0.25">
      <c r="A158" s="67">
        <v>1</v>
      </c>
      <c r="B158" s="23" t="s">
        <v>317</v>
      </c>
      <c r="C158" s="22"/>
      <c r="D158" s="3">
        <v>8992</v>
      </c>
      <c r="E158" s="50"/>
      <c r="F158" s="50"/>
      <c r="G158" s="55"/>
      <c r="H158" s="273"/>
    </row>
    <row r="159" spans="1:8" s="45" customFormat="1" ht="45" x14ac:dyDescent="0.25">
      <c r="A159" s="67"/>
      <c r="B159" s="23" t="s">
        <v>319</v>
      </c>
      <c r="C159" s="22"/>
      <c r="D159" s="3">
        <v>12590</v>
      </c>
      <c r="E159" s="50"/>
      <c r="F159" s="50"/>
      <c r="G159" s="55"/>
      <c r="H159" s="233"/>
    </row>
    <row r="160" spans="1:8" s="45" customFormat="1" x14ac:dyDescent="0.25">
      <c r="A160" s="67">
        <v>1</v>
      </c>
      <c r="B160" s="24" t="s">
        <v>318</v>
      </c>
      <c r="C160" s="46"/>
      <c r="D160" s="44">
        <v>3161</v>
      </c>
      <c r="E160" s="50"/>
      <c r="F160" s="50"/>
      <c r="G160" s="55"/>
      <c r="H160" s="233"/>
    </row>
    <row r="161" spans="1:8" s="45" customFormat="1" ht="45" x14ac:dyDescent="0.25">
      <c r="A161" s="67"/>
      <c r="B161" s="24" t="s">
        <v>320</v>
      </c>
      <c r="C161" s="46"/>
      <c r="D161" s="75">
        <v>4426</v>
      </c>
      <c r="E161" s="50"/>
      <c r="F161" s="50"/>
      <c r="G161" s="55"/>
      <c r="H161" s="233"/>
    </row>
    <row r="162" spans="1:8" s="45" customFormat="1" x14ac:dyDescent="0.25">
      <c r="A162" s="67">
        <v>1</v>
      </c>
      <c r="B162" s="43" t="s">
        <v>144</v>
      </c>
      <c r="C162" s="46"/>
      <c r="D162" s="75"/>
      <c r="E162" s="50"/>
      <c r="F162" s="50"/>
      <c r="G162" s="55"/>
      <c r="H162" s="233"/>
    </row>
    <row r="163" spans="1:8" s="67" customFormat="1" ht="30" x14ac:dyDescent="0.25">
      <c r="A163" s="67">
        <v>1</v>
      </c>
      <c r="B163" s="24" t="s">
        <v>115</v>
      </c>
      <c r="C163" s="22"/>
      <c r="D163" s="3">
        <v>8700</v>
      </c>
      <c r="E163" s="3"/>
      <c r="F163" s="3"/>
      <c r="G163" s="3"/>
      <c r="H163" s="213"/>
    </row>
    <row r="164" spans="1:8" s="45" customFormat="1" ht="15.75" customHeight="1" x14ac:dyDescent="0.25">
      <c r="A164" s="67">
        <v>1</v>
      </c>
      <c r="B164" s="24" t="s">
        <v>214</v>
      </c>
      <c r="C164" s="22"/>
      <c r="D164" s="3"/>
      <c r="E164" s="50"/>
      <c r="F164" s="50"/>
      <c r="G164" s="55"/>
      <c r="H164" s="233"/>
    </row>
    <row r="165" spans="1:8" s="45" customFormat="1" x14ac:dyDescent="0.25">
      <c r="A165" s="67">
        <v>1</v>
      </c>
      <c r="B165" s="52"/>
      <c r="C165" s="22"/>
      <c r="D165" s="3"/>
      <c r="E165" s="50"/>
      <c r="F165" s="50"/>
      <c r="G165" s="55"/>
      <c r="H165" s="233"/>
    </row>
    <row r="166" spans="1:8" s="45" customFormat="1" x14ac:dyDescent="0.25">
      <c r="A166" s="67">
        <v>1</v>
      </c>
      <c r="B166" s="53" t="s">
        <v>146</v>
      </c>
      <c r="C166" s="22"/>
      <c r="D166" s="18">
        <f>D141+ROUND((D160+D161)*3.2,0)+D163</f>
        <v>94259</v>
      </c>
      <c r="E166" s="50"/>
      <c r="F166" s="50"/>
      <c r="G166" s="55"/>
      <c r="H166" s="233"/>
    </row>
    <row r="167" spans="1:8" s="45" customFormat="1" x14ac:dyDescent="0.25">
      <c r="A167" s="67">
        <v>1</v>
      </c>
      <c r="B167" s="54" t="s">
        <v>145</v>
      </c>
      <c r="C167" s="22"/>
      <c r="D167" s="18">
        <f>SUM(D139,D166)</f>
        <v>163156</v>
      </c>
      <c r="E167" s="50"/>
      <c r="F167" s="50"/>
      <c r="G167" s="55"/>
      <c r="H167" s="233"/>
    </row>
    <row r="168" spans="1:8" s="45" customFormat="1" x14ac:dyDescent="0.25">
      <c r="A168" s="67">
        <v>1</v>
      </c>
      <c r="B168" s="251" t="s">
        <v>116</v>
      </c>
      <c r="C168" s="22"/>
      <c r="D168" s="173">
        <f>SUM(D169:D174)</f>
        <v>25590</v>
      </c>
      <c r="E168" s="252"/>
      <c r="F168" s="252"/>
      <c r="G168" s="18"/>
      <c r="H168" s="233"/>
    </row>
    <row r="169" spans="1:8" s="45" customFormat="1" x14ac:dyDescent="0.25">
      <c r="A169" s="67">
        <v>1</v>
      </c>
      <c r="B169" s="253" t="s">
        <v>17</v>
      </c>
      <c r="C169" s="22"/>
      <c r="D169" s="3">
        <v>4500</v>
      </c>
      <c r="E169" s="252"/>
      <c r="F169" s="252"/>
      <c r="G169" s="18"/>
      <c r="H169" s="233"/>
    </row>
    <row r="170" spans="1:8" s="45" customFormat="1" x14ac:dyDescent="0.25">
      <c r="A170" s="67">
        <v>1</v>
      </c>
      <c r="B170" s="253" t="s">
        <v>52</v>
      </c>
      <c r="C170" s="22"/>
      <c r="D170" s="3">
        <v>5500</v>
      </c>
      <c r="E170" s="252"/>
      <c r="F170" s="252"/>
      <c r="G170" s="18"/>
      <c r="H170" s="233"/>
    </row>
    <row r="171" spans="1:8" s="45" customFormat="1" x14ac:dyDescent="0.25">
      <c r="A171" s="67">
        <v>1</v>
      </c>
      <c r="B171" s="26" t="s">
        <v>218</v>
      </c>
      <c r="C171" s="22"/>
      <c r="D171" s="3">
        <v>1750</v>
      </c>
      <c r="E171" s="252"/>
      <c r="F171" s="252"/>
      <c r="G171" s="18"/>
      <c r="H171" s="233"/>
    </row>
    <row r="172" spans="1:8" s="45" customFormat="1" x14ac:dyDescent="0.25">
      <c r="A172" s="67"/>
      <c r="B172" s="26" t="s">
        <v>316</v>
      </c>
      <c r="C172" s="22"/>
      <c r="D172" s="3">
        <v>1750</v>
      </c>
      <c r="E172" s="252"/>
      <c r="F172" s="252"/>
      <c r="G172" s="18"/>
      <c r="H172" s="233"/>
    </row>
    <row r="173" spans="1:8" s="45" customFormat="1" x14ac:dyDescent="0.25">
      <c r="A173" s="67"/>
      <c r="B173" s="26" t="s">
        <v>16</v>
      </c>
      <c r="C173" s="22"/>
      <c r="D173" s="3">
        <v>90</v>
      </c>
      <c r="E173" s="252"/>
      <c r="F173" s="252"/>
      <c r="G173" s="18"/>
      <c r="H173" s="233"/>
    </row>
    <row r="174" spans="1:8" s="45" customFormat="1" ht="30" x14ac:dyDescent="0.25">
      <c r="A174" s="67"/>
      <c r="B174" s="181" t="s">
        <v>223</v>
      </c>
      <c r="C174" s="22"/>
      <c r="D174" s="3">
        <v>12000</v>
      </c>
      <c r="E174" s="252"/>
      <c r="F174" s="252"/>
      <c r="G174" s="18"/>
      <c r="H174" s="233"/>
    </row>
    <row r="175" spans="1:8" s="67" customFormat="1" ht="17.25" customHeight="1" x14ac:dyDescent="0.25">
      <c r="A175" s="67">
        <v>1</v>
      </c>
      <c r="B175" s="33" t="s">
        <v>7</v>
      </c>
      <c r="C175" s="2"/>
      <c r="D175" s="3"/>
      <c r="E175" s="3"/>
      <c r="F175" s="3"/>
      <c r="G175" s="3"/>
      <c r="H175" s="213"/>
    </row>
    <row r="176" spans="1:8" s="67" customFormat="1" x14ac:dyDescent="0.25">
      <c r="A176" s="67">
        <v>1</v>
      </c>
      <c r="B176" s="42" t="s">
        <v>134</v>
      </c>
      <c r="C176" s="2"/>
      <c r="D176" s="3"/>
      <c r="E176" s="3"/>
      <c r="F176" s="3"/>
      <c r="G176" s="3"/>
      <c r="H176" s="213"/>
    </row>
    <row r="177" spans="1:8" s="67" customFormat="1" x14ac:dyDescent="0.25">
      <c r="A177" s="67">
        <v>1</v>
      </c>
      <c r="B177" s="58" t="s">
        <v>14</v>
      </c>
      <c r="C177" s="2">
        <v>300</v>
      </c>
      <c r="D177" s="3">
        <v>230</v>
      </c>
      <c r="E177" s="59">
        <v>11</v>
      </c>
      <c r="F177" s="3">
        <f>ROUND(G177/C177,0)</f>
        <v>8</v>
      </c>
      <c r="G177" s="3">
        <f>ROUND(D177*E177,0)</f>
        <v>2530</v>
      </c>
      <c r="H177" s="213"/>
    </row>
    <row r="178" spans="1:8" s="67" customFormat="1" x14ac:dyDescent="0.25">
      <c r="A178" s="67">
        <v>1</v>
      </c>
      <c r="B178" s="36" t="s">
        <v>9</v>
      </c>
      <c r="C178" s="81"/>
      <c r="D178" s="34">
        <f t="shared" ref="D178" si="14">D177</f>
        <v>230</v>
      </c>
      <c r="E178" s="38">
        <f t="shared" ref="E178:G178" si="15">E177</f>
        <v>11</v>
      </c>
      <c r="F178" s="34">
        <f t="shared" si="15"/>
        <v>8</v>
      </c>
      <c r="G178" s="34">
        <f t="shared" si="15"/>
        <v>2530</v>
      </c>
      <c r="H178" s="213"/>
    </row>
    <row r="179" spans="1:8" s="67" customFormat="1" x14ac:dyDescent="0.25">
      <c r="A179" s="67">
        <v>1</v>
      </c>
      <c r="B179" s="42" t="s">
        <v>20</v>
      </c>
      <c r="C179" s="2"/>
      <c r="D179" s="34"/>
      <c r="E179" s="38"/>
      <c r="F179" s="34"/>
      <c r="G179" s="34"/>
      <c r="H179" s="213"/>
    </row>
    <row r="180" spans="1:8" s="67" customFormat="1" x14ac:dyDescent="0.25">
      <c r="A180" s="67">
        <v>1</v>
      </c>
      <c r="B180" s="1" t="s">
        <v>26</v>
      </c>
      <c r="C180" s="2">
        <v>240</v>
      </c>
      <c r="D180" s="3">
        <v>240</v>
      </c>
      <c r="E180" s="59">
        <v>8</v>
      </c>
      <c r="F180" s="3">
        <f>ROUND(G180/C180,0)</f>
        <v>8</v>
      </c>
      <c r="G180" s="3">
        <f>ROUND(D180*E180,0)</f>
        <v>1920</v>
      </c>
      <c r="H180" s="213"/>
    </row>
    <row r="181" spans="1:8" s="67" customFormat="1" x14ac:dyDescent="0.25">
      <c r="A181" s="67">
        <v>1</v>
      </c>
      <c r="B181" s="82" t="s">
        <v>136</v>
      </c>
      <c r="C181" s="83"/>
      <c r="D181" s="34">
        <f t="shared" ref="D181" si="16">D180</f>
        <v>240</v>
      </c>
      <c r="E181" s="84">
        <f t="shared" ref="E181:G181" si="17">E180</f>
        <v>8</v>
      </c>
      <c r="F181" s="34">
        <f t="shared" si="17"/>
        <v>8</v>
      </c>
      <c r="G181" s="34">
        <f t="shared" si="17"/>
        <v>1920</v>
      </c>
      <c r="H181" s="213"/>
    </row>
    <row r="182" spans="1:8" s="67" customFormat="1" ht="19.5" customHeight="1" x14ac:dyDescent="0.2">
      <c r="A182" s="67">
        <v>1</v>
      </c>
      <c r="B182" s="31" t="s">
        <v>112</v>
      </c>
      <c r="C182" s="22"/>
      <c r="D182" s="18">
        <f>D178+D181</f>
        <v>470</v>
      </c>
      <c r="E182" s="17">
        <f>G182/D182</f>
        <v>9.4680851063829792</v>
      </c>
      <c r="F182" s="18">
        <f>F178+F181</f>
        <v>16</v>
      </c>
      <c r="G182" s="18">
        <f>G178+G181</f>
        <v>4450</v>
      </c>
      <c r="H182" s="213"/>
    </row>
    <row r="183" spans="1:8" s="67" customFormat="1" thickBot="1" x14ac:dyDescent="0.25">
      <c r="A183" s="67">
        <v>1</v>
      </c>
      <c r="B183" s="242" t="s">
        <v>10</v>
      </c>
      <c r="C183" s="227"/>
      <c r="D183" s="227"/>
      <c r="E183" s="227"/>
      <c r="F183" s="227"/>
      <c r="G183" s="227"/>
      <c r="H183" s="213"/>
    </row>
    <row r="184" spans="1:8" ht="24.75" hidden="1" customHeight="1" x14ac:dyDescent="0.25">
      <c r="A184" s="67">
        <v>1</v>
      </c>
      <c r="B184" s="250" t="s">
        <v>139</v>
      </c>
      <c r="C184" s="245"/>
      <c r="D184" s="3"/>
      <c r="E184" s="3"/>
      <c r="F184" s="3"/>
      <c r="G184" s="3"/>
    </row>
    <row r="185" spans="1:8" hidden="1" x14ac:dyDescent="0.25">
      <c r="A185" s="67">
        <v>1</v>
      </c>
      <c r="B185" s="68" t="s">
        <v>4</v>
      </c>
      <c r="C185" s="2"/>
      <c r="D185" s="3"/>
      <c r="E185" s="3"/>
      <c r="F185" s="3"/>
      <c r="G185" s="3"/>
    </row>
    <row r="186" spans="1:8" hidden="1" x14ac:dyDescent="0.25">
      <c r="A186" s="67">
        <v>1</v>
      </c>
      <c r="B186" s="58" t="s">
        <v>42</v>
      </c>
      <c r="C186" s="2">
        <v>320</v>
      </c>
      <c r="D186" s="3">
        <v>2145</v>
      </c>
      <c r="E186" s="59">
        <v>10.5</v>
      </c>
      <c r="F186" s="3">
        <f>ROUND(G186/C186,0)</f>
        <v>70</v>
      </c>
      <c r="G186" s="3">
        <f>ROUND(D186*E186,0)</f>
        <v>22523</v>
      </c>
    </row>
    <row r="187" spans="1:8" hidden="1" x14ac:dyDescent="0.25">
      <c r="A187" s="67">
        <v>1</v>
      </c>
      <c r="B187" s="53" t="s">
        <v>5</v>
      </c>
      <c r="C187" s="2">
        <v>320</v>
      </c>
      <c r="D187" s="18">
        <f>D186</f>
        <v>2145</v>
      </c>
      <c r="E187" s="17">
        <f>G187/D187</f>
        <v>10.5002331002331</v>
      </c>
      <c r="F187" s="18">
        <f>F186</f>
        <v>70</v>
      </c>
      <c r="G187" s="18">
        <f>G186</f>
        <v>22523</v>
      </c>
    </row>
    <row r="188" spans="1:8" s="45" customFormat="1" ht="18.75" hidden="1" customHeight="1" x14ac:dyDescent="0.25">
      <c r="A188" s="67">
        <v>1</v>
      </c>
      <c r="B188" s="21" t="s">
        <v>195</v>
      </c>
      <c r="C188" s="21"/>
      <c r="D188" s="73"/>
      <c r="E188" s="44"/>
      <c r="F188" s="44"/>
      <c r="G188" s="44"/>
      <c r="H188" s="233"/>
    </row>
    <row r="189" spans="1:8" s="45" customFormat="1" ht="30" hidden="1" x14ac:dyDescent="0.25">
      <c r="A189" s="67">
        <v>1</v>
      </c>
      <c r="B189" s="23" t="s">
        <v>313</v>
      </c>
      <c r="C189" s="46"/>
      <c r="D189" s="44">
        <f>SUM(D190,D191,D192,D193)</f>
        <v>9642</v>
      </c>
      <c r="E189" s="44"/>
      <c r="F189" s="44"/>
      <c r="G189" s="44"/>
      <c r="H189" s="233"/>
    </row>
    <row r="190" spans="1:8" s="45" customFormat="1" hidden="1" x14ac:dyDescent="0.25">
      <c r="A190" s="67">
        <v>1</v>
      </c>
      <c r="B190" s="47" t="s">
        <v>196</v>
      </c>
      <c r="C190" s="46"/>
      <c r="D190" s="44"/>
      <c r="E190" s="44"/>
      <c r="F190" s="44"/>
      <c r="G190" s="44"/>
      <c r="H190" s="233"/>
    </row>
    <row r="191" spans="1:8" s="45" customFormat="1" ht="17.25" hidden="1" customHeight="1" x14ac:dyDescent="0.25">
      <c r="A191" s="67">
        <v>1</v>
      </c>
      <c r="B191" s="47" t="s">
        <v>197</v>
      </c>
      <c r="C191" s="46"/>
      <c r="D191" s="3">
        <v>936</v>
      </c>
      <c r="E191" s="44"/>
      <c r="F191" s="44"/>
      <c r="G191" s="44"/>
      <c r="H191" s="233"/>
    </row>
    <row r="192" spans="1:8" s="45" customFormat="1" ht="30" hidden="1" x14ac:dyDescent="0.25">
      <c r="A192" s="67">
        <v>1</v>
      </c>
      <c r="B192" s="47" t="s">
        <v>198</v>
      </c>
      <c r="C192" s="46"/>
      <c r="D192" s="3">
        <v>706</v>
      </c>
      <c r="E192" s="44"/>
      <c r="F192" s="44"/>
      <c r="G192" s="44"/>
      <c r="H192" s="233"/>
    </row>
    <row r="193" spans="1:8" s="45" customFormat="1" hidden="1" x14ac:dyDescent="0.25">
      <c r="A193" s="67">
        <v>1</v>
      </c>
      <c r="B193" s="23" t="s">
        <v>199</v>
      </c>
      <c r="C193" s="46"/>
      <c r="D193" s="3">
        <v>8000</v>
      </c>
      <c r="E193" s="44"/>
      <c r="F193" s="44"/>
      <c r="G193" s="44"/>
      <c r="H193" s="233"/>
    </row>
    <row r="194" spans="1:8" s="45" customFormat="1" hidden="1" x14ac:dyDescent="0.25">
      <c r="A194" s="67">
        <v>1</v>
      </c>
      <c r="B194" s="23"/>
      <c r="C194" s="46"/>
      <c r="D194" s="3"/>
      <c r="E194" s="75"/>
      <c r="F194" s="75"/>
      <c r="G194" s="75"/>
      <c r="H194" s="233"/>
    </row>
    <row r="195" spans="1:8" hidden="1" x14ac:dyDescent="0.25">
      <c r="A195" s="67">
        <v>1</v>
      </c>
      <c r="B195" s="24" t="s">
        <v>114</v>
      </c>
      <c r="C195" s="22"/>
      <c r="D195" s="3">
        <v>50000</v>
      </c>
      <c r="E195" s="3"/>
      <c r="F195" s="3"/>
      <c r="G195" s="3"/>
    </row>
    <row r="196" spans="1:8" s="45" customFormat="1" hidden="1" x14ac:dyDescent="0.25">
      <c r="A196" s="67">
        <v>1</v>
      </c>
      <c r="B196" s="43" t="s">
        <v>144</v>
      </c>
      <c r="C196" s="234"/>
      <c r="D196" s="3"/>
      <c r="E196" s="44"/>
      <c r="F196" s="44"/>
      <c r="G196" s="44"/>
      <c r="H196" s="233"/>
    </row>
    <row r="197" spans="1:8" s="45" customFormat="1" ht="15.75" hidden="1" customHeight="1" x14ac:dyDescent="0.25">
      <c r="A197" s="67">
        <v>1</v>
      </c>
      <c r="B197" s="48" t="s">
        <v>200</v>
      </c>
      <c r="C197" s="49"/>
      <c r="D197" s="46">
        <f>D189+ROUND(D195*3.2,0)</f>
        <v>169642</v>
      </c>
      <c r="E197" s="50"/>
      <c r="F197" s="50"/>
      <c r="G197" s="55"/>
      <c r="H197" s="233"/>
    </row>
    <row r="198" spans="1:8" s="45" customFormat="1" ht="15.75" hidden="1" customHeight="1" x14ac:dyDescent="0.25">
      <c r="A198" s="67">
        <v>1</v>
      </c>
      <c r="B198" s="21" t="s">
        <v>147</v>
      </c>
      <c r="C198" s="22"/>
      <c r="D198" s="3"/>
      <c r="E198" s="50"/>
      <c r="F198" s="50"/>
      <c r="G198" s="55"/>
      <c r="H198" s="233"/>
    </row>
    <row r="199" spans="1:8" s="45" customFormat="1" ht="30" hidden="1" x14ac:dyDescent="0.25">
      <c r="A199" s="67">
        <v>1</v>
      </c>
      <c r="B199" s="23" t="s">
        <v>313</v>
      </c>
      <c r="C199" s="22"/>
      <c r="D199" s="3">
        <f>SUM(D200,D201,D208,D214,D215,D216)</f>
        <v>102182</v>
      </c>
      <c r="E199" s="50"/>
      <c r="F199" s="50"/>
      <c r="G199" s="55"/>
      <c r="H199" s="233"/>
    </row>
    <row r="200" spans="1:8" s="45" customFormat="1" ht="15.75" hidden="1" customHeight="1" x14ac:dyDescent="0.25">
      <c r="A200" s="67">
        <v>1</v>
      </c>
      <c r="B200" s="23" t="s">
        <v>196</v>
      </c>
      <c r="C200" s="22"/>
      <c r="D200" s="3"/>
      <c r="E200" s="50"/>
      <c r="F200" s="50"/>
      <c r="G200" s="55"/>
      <c r="H200" s="233"/>
    </row>
    <row r="201" spans="1:8" s="45" customFormat="1" ht="15.75" hidden="1" customHeight="1" x14ac:dyDescent="0.25">
      <c r="A201" s="67">
        <v>1</v>
      </c>
      <c r="B201" s="47" t="s">
        <v>201</v>
      </c>
      <c r="C201" s="22"/>
      <c r="D201" s="3">
        <f>D202+D203+D204+D206</f>
        <v>2917</v>
      </c>
      <c r="E201" s="50"/>
      <c r="F201" s="50"/>
      <c r="G201" s="55"/>
      <c r="H201" s="233"/>
    </row>
    <row r="202" spans="1:8" s="45" customFormat="1" ht="19.5" hidden="1" customHeight="1" x14ac:dyDescent="0.25">
      <c r="A202" s="67">
        <v>1</v>
      </c>
      <c r="B202" s="51" t="s">
        <v>202</v>
      </c>
      <c r="C202" s="22"/>
      <c r="D202" s="44"/>
      <c r="E202" s="50"/>
      <c r="F202" s="50"/>
      <c r="G202" s="55"/>
      <c r="H202" s="233"/>
    </row>
    <row r="203" spans="1:8" s="45" customFormat="1" ht="15.75" hidden="1" customHeight="1" x14ac:dyDescent="0.25">
      <c r="A203" s="67">
        <v>1</v>
      </c>
      <c r="B203" s="51" t="s">
        <v>203</v>
      </c>
      <c r="C203" s="22"/>
      <c r="D203" s="44"/>
      <c r="E203" s="50"/>
      <c r="F203" s="50"/>
      <c r="G203" s="55"/>
      <c r="H203" s="233"/>
    </row>
    <row r="204" spans="1:8" s="45" customFormat="1" ht="30.75" hidden="1" customHeight="1" x14ac:dyDescent="0.25">
      <c r="A204" s="67">
        <v>1</v>
      </c>
      <c r="B204" s="51" t="s">
        <v>204</v>
      </c>
      <c r="C204" s="22"/>
      <c r="D204" s="44">
        <v>2198</v>
      </c>
      <c r="E204" s="50"/>
      <c r="F204" s="50"/>
      <c r="G204" s="55"/>
      <c r="H204" s="233"/>
    </row>
    <row r="205" spans="1:8" s="45" customFormat="1" hidden="1" x14ac:dyDescent="0.25">
      <c r="A205" s="67">
        <v>1</v>
      </c>
      <c r="B205" s="51" t="s">
        <v>205</v>
      </c>
      <c r="C205" s="22"/>
      <c r="D205" s="44">
        <v>219</v>
      </c>
      <c r="E205" s="50"/>
      <c r="F205" s="50"/>
      <c r="G205" s="55"/>
      <c r="H205" s="233"/>
    </row>
    <row r="206" spans="1:8" s="45" customFormat="1" ht="30" hidden="1" x14ac:dyDescent="0.25">
      <c r="A206" s="67">
        <v>1</v>
      </c>
      <c r="B206" s="51" t="s">
        <v>206</v>
      </c>
      <c r="C206" s="22"/>
      <c r="D206" s="44">
        <v>719</v>
      </c>
      <c r="E206" s="50"/>
      <c r="F206" s="50"/>
      <c r="G206" s="55"/>
      <c r="H206" s="233"/>
    </row>
    <row r="207" spans="1:8" s="45" customFormat="1" hidden="1" x14ac:dyDescent="0.25">
      <c r="A207" s="67">
        <v>1</v>
      </c>
      <c r="B207" s="51" t="s">
        <v>205</v>
      </c>
      <c r="C207" s="22"/>
      <c r="D207" s="75">
        <v>110</v>
      </c>
      <c r="E207" s="50"/>
      <c r="F207" s="50"/>
      <c r="G207" s="55"/>
      <c r="H207" s="233"/>
    </row>
    <row r="208" spans="1:8" s="45" customFormat="1" ht="30" hidden="1" customHeight="1" x14ac:dyDescent="0.25">
      <c r="A208" s="67">
        <v>1</v>
      </c>
      <c r="B208" s="47" t="s">
        <v>207</v>
      </c>
      <c r="C208" s="22"/>
      <c r="D208" s="3">
        <f>SUM(D209,D210,D212)</f>
        <v>99265</v>
      </c>
      <c r="E208" s="50"/>
      <c r="F208" s="50"/>
      <c r="G208" s="55"/>
      <c r="H208" s="233"/>
    </row>
    <row r="209" spans="1:8" s="45" customFormat="1" ht="30" hidden="1" x14ac:dyDescent="0.25">
      <c r="A209" s="67">
        <v>1</v>
      </c>
      <c r="B209" s="51" t="s">
        <v>208</v>
      </c>
      <c r="C209" s="22"/>
      <c r="D209" s="3"/>
      <c r="E209" s="50"/>
      <c r="F209" s="50"/>
      <c r="G209" s="55"/>
      <c r="H209" s="233"/>
    </row>
    <row r="210" spans="1:8" s="45" customFormat="1" ht="45" hidden="1" x14ac:dyDescent="0.25">
      <c r="A210" s="67">
        <v>1</v>
      </c>
      <c r="B210" s="51" t="s">
        <v>209</v>
      </c>
      <c r="C210" s="22"/>
      <c r="D210" s="41">
        <v>95095</v>
      </c>
      <c r="E210" s="50"/>
      <c r="F210" s="50"/>
      <c r="G210" s="55"/>
      <c r="H210" s="233"/>
    </row>
    <row r="211" spans="1:8" s="45" customFormat="1" hidden="1" x14ac:dyDescent="0.25">
      <c r="A211" s="67">
        <v>1</v>
      </c>
      <c r="B211" s="51" t="s">
        <v>205</v>
      </c>
      <c r="C211" s="22"/>
      <c r="D211" s="41">
        <v>23005</v>
      </c>
      <c r="E211" s="50"/>
      <c r="F211" s="50"/>
      <c r="G211" s="55"/>
      <c r="H211" s="233"/>
    </row>
    <row r="212" spans="1:8" s="45" customFormat="1" ht="45" hidden="1" x14ac:dyDescent="0.25">
      <c r="A212" s="67">
        <v>1</v>
      </c>
      <c r="B212" s="51" t="s">
        <v>210</v>
      </c>
      <c r="C212" s="22"/>
      <c r="D212" s="41">
        <v>4170</v>
      </c>
      <c r="E212" s="50"/>
      <c r="F212" s="50"/>
      <c r="G212" s="55"/>
      <c r="H212" s="233"/>
    </row>
    <row r="213" spans="1:8" s="45" customFormat="1" hidden="1" x14ac:dyDescent="0.25">
      <c r="A213" s="67">
        <v>1</v>
      </c>
      <c r="B213" s="51" t="s">
        <v>205</v>
      </c>
      <c r="C213" s="22"/>
      <c r="D213" s="41">
        <v>2800</v>
      </c>
      <c r="E213" s="50"/>
      <c r="F213" s="50"/>
      <c r="G213" s="55"/>
      <c r="H213" s="233"/>
    </row>
    <row r="214" spans="1:8" s="45" customFormat="1" ht="31.5" hidden="1" customHeight="1" x14ac:dyDescent="0.25">
      <c r="A214" s="67">
        <v>1</v>
      </c>
      <c r="B214" s="47" t="s">
        <v>211</v>
      </c>
      <c r="C214" s="22"/>
      <c r="D214" s="3"/>
      <c r="E214" s="50"/>
      <c r="F214" s="50"/>
      <c r="G214" s="55"/>
      <c r="H214" s="233"/>
    </row>
    <row r="215" spans="1:8" s="45" customFormat="1" ht="15.75" hidden="1" customHeight="1" x14ac:dyDescent="0.25">
      <c r="A215" s="67">
        <v>1</v>
      </c>
      <c r="B215" s="47" t="s">
        <v>212</v>
      </c>
      <c r="C215" s="22"/>
      <c r="D215" s="3"/>
      <c r="E215" s="50"/>
      <c r="F215" s="50"/>
      <c r="G215" s="55"/>
      <c r="H215" s="233"/>
    </row>
    <row r="216" spans="1:8" s="45" customFormat="1" ht="15.75" hidden="1" customHeight="1" x14ac:dyDescent="0.25">
      <c r="A216" s="67">
        <v>1</v>
      </c>
      <c r="B216" s="23" t="s">
        <v>213</v>
      </c>
      <c r="C216" s="22"/>
      <c r="D216" s="3"/>
      <c r="E216" s="50"/>
      <c r="F216" s="50"/>
      <c r="G216" s="55"/>
      <c r="H216" s="233"/>
    </row>
    <row r="217" spans="1:8" s="45" customFormat="1" hidden="1" x14ac:dyDescent="0.25">
      <c r="A217" s="67">
        <v>1</v>
      </c>
      <c r="B217" s="24" t="s">
        <v>114</v>
      </c>
      <c r="C217" s="46"/>
      <c r="D217" s="44"/>
      <c r="E217" s="50"/>
      <c r="F217" s="50"/>
      <c r="G217" s="55"/>
      <c r="H217" s="233"/>
    </row>
    <row r="218" spans="1:8" s="45" customFormat="1" hidden="1" x14ac:dyDescent="0.25">
      <c r="A218" s="67">
        <v>1</v>
      </c>
      <c r="B218" s="43" t="s">
        <v>144</v>
      </c>
      <c r="C218" s="46"/>
      <c r="D218" s="75"/>
      <c r="E218" s="50"/>
      <c r="F218" s="50"/>
      <c r="G218" s="55"/>
      <c r="H218" s="233"/>
    </row>
    <row r="219" spans="1:8" ht="30" hidden="1" x14ac:dyDescent="0.25">
      <c r="A219" s="67">
        <v>1</v>
      </c>
      <c r="B219" s="24" t="s">
        <v>115</v>
      </c>
      <c r="C219" s="22"/>
      <c r="D219" s="3">
        <f>17187-200</f>
        <v>16987</v>
      </c>
      <c r="E219" s="3"/>
      <c r="F219" s="3"/>
      <c r="G219" s="3"/>
    </row>
    <row r="220" spans="1:8" s="45" customFormat="1" ht="15.75" hidden="1" customHeight="1" x14ac:dyDescent="0.25">
      <c r="A220" s="67">
        <v>1</v>
      </c>
      <c r="B220" s="24" t="s">
        <v>214</v>
      </c>
      <c r="C220" s="22"/>
      <c r="D220" s="3"/>
      <c r="E220" s="50"/>
      <c r="F220" s="50"/>
      <c r="G220" s="55"/>
      <c r="H220" s="233"/>
    </row>
    <row r="221" spans="1:8" s="45" customFormat="1" ht="45" hidden="1" x14ac:dyDescent="0.25">
      <c r="A221" s="67">
        <v>1</v>
      </c>
      <c r="B221" s="24" t="s">
        <v>287</v>
      </c>
      <c r="C221" s="22"/>
      <c r="D221" s="3">
        <v>200</v>
      </c>
      <c r="E221" s="50"/>
      <c r="F221" s="50"/>
      <c r="G221" s="55"/>
      <c r="H221" s="233"/>
    </row>
    <row r="222" spans="1:8" s="45" customFormat="1" hidden="1" x14ac:dyDescent="0.25">
      <c r="A222" s="67">
        <v>1</v>
      </c>
      <c r="B222" s="53" t="s">
        <v>146</v>
      </c>
      <c r="C222" s="22"/>
      <c r="D222" s="18">
        <f>D199+ROUND(D217*3.2,0)+D219+D221</f>
        <v>119369</v>
      </c>
      <c r="E222" s="50"/>
      <c r="F222" s="50"/>
      <c r="G222" s="55"/>
      <c r="H222" s="233"/>
    </row>
    <row r="223" spans="1:8" s="45" customFormat="1" hidden="1" x14ac:dyDescent="0.25">
      <c r="A223" s="67">
        <v>1</v>
      </c>
      <c r="B223" s="54" t="s">
        <v>145</v>
      </c>
      <c r="C223" s="22"/>
      <c r="D223" s="18">
        <f>SUM(D197,D222)</f>
        <v>289011</v>
      </c>
      <c r="E223" s="50"/>
      <c r="F223" s="50"/>
      <c r="G223" s="55"/>
      <c r="H223" s="233"/>
    </row>
    <row r="224" spans="1:8" hidden="1" x14ac:dyDescent="0.25">
      <c r="A224" s="67">
        <v>1</v>
      </c>
      <c r="B224" s="33" t="s">
        <v>7</v>
      </c>
      <c r="C224" s="22"/>
      <c r="D224" s="3"/>
      <c r="E224" s="3"/>
      <c r="F224" s="3"/>
      <c r="G224" s="3"/>
    </row>
    <row r="225" spans="1:8" hidden="1" x14ac:dyDescent="0.25">
      <c r="A225" s="67">
        <v>1</v>
      </c>
      <c r="B225" s="85" t="s">
        <v>134</v>
      </c>
      <c r="C225" s="22"/>
      <c r="D225" s="3"/>
      <c r="E225" s="3"/>
      <c r="F225" s="3"/>
      <c r="G225" s="3"/>
    </row>
    <row r="226" spans="1:8" hidden="1" x14ac:dyDescent="0.25">
      <c r="A226" s="67">
        <v>1</v>
      </c>
      <c r="B226" s="1" t="s">
        <v>42</v>
      </c>
      <c r="C226" s="2">
        <v>300</v>
      </c>
      <c r="D226" s="3"/>
      <c r="E226" s="59">
        <v>9</v>
      </c>
      <c r="F226" s="3">
        <f>ROUND(G226/C226,0)</f>
        <v>0</v>
      </c>
      <c r="G226" s="3">
        <f>ROUND(D226*E226,0)</f>
        <v>0</v>
      </c>
    </row>
    <row r="227" spans="1:8" hidden="1" x14ac:dyDescent="0.25">
      <c r="A227" s="67">
        <v>1</v>
      </c>
      <c r="B227" s="236" t="s">
        <v>9</v>
      </c>
      <c r="C227" s="22"/>
      <c r="D227" s="18">
        <f>D226</f>
        <v>0</v>
      </c>
      <c r="E227" s="17" t="e">
        <f>G227/D227</f>
        <v>#DIV/0!</v>
      </c>
      <c r="F227" s="18">
        <f>F226</f>
        <v>0</v>
      </c>
      <c r="G227" s="18">
        <f>G226</f>
        <v>0</v>
      </c>
    </row>
    <row r="228" spans="1:8" hidden="1" x14ac:dyDescent="0.25">
      <c r="A228" s="67">
        <v>1</v>
      </c>
      <c r="B228" s="42" t="s">
        <v>20</v>
      </c>
      <c r="C228" s="22"/>
      <c r="D228" s="18"/>
      <c r="E228" s="17"/>
      <c r="F228" s="18"/>
      <c r="G228" s="18"/>
    </row>
    <row r="229" spans="1:8" s="67" customFormat="1" hidden="1" x14ac:dyDescent="0.25">
      <c r="A229" s="67">
        <v>1</v>
      </c>
      <c r="B229" s="1" t="s">
        <v>26</v>
      </c>
      <c r="C229" s="2">
        <v>240</v>
      </c>
      <c r="D229" s="3">
        <v>323</v>
      </c>
      <c r="E229" s="59">
        <v>8</v>
      </c>
      <c r="F229" s="3">
        <f>ROUND(G229/C229,0)</f>
        <v>11</v>
      </c>
      <c r="G229" s="3">
        <f>ROUND(D229*E229,0)</f>
        <v>2584</v>
      </c>
      <c r="H229" s="213"/>
    </row>
    <row r="230" spans="1:8" s="67" customFormat="1" hidden="1" x14ac:dyDescent="0.25">
      <c r="A230" s="67">
        <v>1</v>
      </c>
      <c r="B230" s="254" t="s">
        <v>57</v>
      </c>
      <c r="C230" s="2">
        <v>240</v>
      </c>
      <c r="D230" s="3">
        <v>795</v>
      </c>
      <c r="E230" s="59">
        <v>8</v>
      </c>
      <c r="F230" s="3">
        <f>ROUND(G230/C230,0)</f>
        <v>27</v>
      </c>
      <c r="G230" s="3">
        <f>ROUND(D230*E230,0)</f>
        <v>6360</v>
      </c>
      <c r="H230" s="213"/>
    </row>
    <row r="231" spans="1:8" s="67" customFormat="1" hidden="1" x14ac:dyDescent="0.25">
      <c r="A231" s="67">
        <v>1</v>
      </c>
      <c r="B231" s="82" t="s">
        <v>136</v>
      </c>
      <c r="C231" s="2"/>
      <c r="D231" s="34">
        <f>SUM(D229:D230)</f>
        <v>1118</v>
      </c>
      <c r="E231" s="84">
        <f t="shared" ref="E231" si="18">E229</f>
        <v>8</v>
      </c>
      <c r="F231" s="34">
        <f t="shared" ref="F231:G231" si="19">SUM(F229:F230)</f>
        <v>38</v>
      </c>
      <c r="G231" s="34">
        <f t="shared" si="19"/>
        <v>8944</v>
      </c>
      <c r="H231" s="213"/>
    </row>
    <row r="232" spans="1:8" ht="21.75" hidden="1" customHeight="1" x14ac:dyDescent="0.25">
      <c r="A232" s="67">
        <v>1</v>
      </c>
      <c r="B232" s="31" t="s">
        <v>112</v>
      </c>
      <c r="C232" s="22"/>
      <c r="D232" s="18">
        <f>D227+D231</f>
        <v>1118</v>
      </c>
      <c r="E232" s="17">
        <f>G232/D232</f>
        <v>8</v>
      </c>
      <c r="F232" s="18">
        <f>F227+F231</f>
        <v>38</v>
      </c>
      <c r="G232" s="18">
        <f>G227+G231</f>
        <v>8944</v>
      </c>
    </row>
    <row r="233" spans="1:8" s="67" customFormat="1" ht="16.5" hidden="1" customHeight="1" thickBot="1" x14ac:dyDescent="0.25">
      <c r="A233" s="67">
        <v>1</v>
      </c>
      <c r="B233" s="255" t="s">
        <v>10</v>
      </c>
      <c r="C233" s="226"/>
      <c r="D233" s="227"/>
      <c r="E233" s="227"/>
      <c r="F233" s="227"/>
      <c r="G233" s="227"/>
      <c r="H233" s="213"/>
    </row>
    <row r="234" spans="1:8" s="67" customFormat="1" ht="22.5" customHeight="1" x14ac:dyDescent="0.25">
      <c r="A234" s="67">
        <v>1</v>
      </c>
      <c r="B234" s="256" t="s">
        <v>118</v>
      </c>
      <c r="C234" s="62"/>
      <c r="D234" s="3"/>
      <c r="E234" s="3"/>
      <c r="F234" s="3"/>
      <c r="G234" s="3"/>
      <c r="H234" s="213"/>
    </row>
    <row r="235" spans="1:8" s="67" customFormat="1" x14ac:dyDescent="0.25">
      <c r="A235" s="67">
        <v>1</v>
      </c>
      <c r="B235" s="68" t="s">
        <v>4</v>
      </c>
      <c r="C235" s="62"/>
      <c r="D235" s="3"/>
      <c r="E235" s="3"/>
      <c r="F235" s="3"/>
      <c r="G235" s="3"/>
      <c r="H235" s="213"/>
    </row>
    <row r="236" spans="1:8" s="67" customFormat="1" x14ac:dyDescent="0.25">
      <c r="A236" s="67">
        <v>1</v>
      </c>
      <c r="B236" s="58" t="s">
        <v>28</v>
      </c>
      <c r="C236" s="2">
        <v>300</v>
      </c>
      <c r="D236" s="3">
        <f>1860+25</f>
        <v>1885</v>
      </c>
      <c r="E236" s="59">
        <v>5.7</v>
      </c>
      <c r="F236" s="3">
        <f>ROUND(G236/C236,0)</f>
        <v>36</v>
      </c>
      <c r="G236" s="3">
        <f>ROUND(D236*E236,0)</f>
        <v>10745</v>
      </c>
      <c r="H236" s="213"/>
    </row>
    <row r="237" spans="1:8" x14ac:dyDescent="0.25">
      <c r="A237" s="67">
        <v>1</v>
      </c>
      <c r="B237" s="58" t="s">
        <v>24</v>
      </c>
      <c r="C237" s="2">
        <v>340</v>
      </c>
      <c r="D237" s="3">
        <v>1385</v>
      </c>
      <c r="E237" s="59">
        <v>6</v>
      </c>
      <c r="F237" s="3">
        <f>ROUND(G237/C237,0)</f>
        <v>24</v>
      </c>
      <c r="G237" s="3">
        <f>ROUND(D237*E237,0)</f>
        <v>8310</v>
      </c>
    </row>
    <row r="238" spans="1:8" x14ac:dyDescent="0.25">
      <c r="A238" s="67"/>
      <c r="B238" s="35" t="s">
        <v>177</v>
      </c>
      <c r="C238" s="5">
        <v>330</v>
      </c>
      <c r="D238" s="13">
        <v>23</v>
      </c>
      <c r="E238" s="14">
        <v>8</v>
      </c>
      <c r="F238" s="3">
        <f>ROUND(G238/C238,0)</f>
        <v>1</v>
      </c>
      <c r="G238" s="13">
        <f>ROUND(D238*E238,0)</f>
        <v>184</v>
      </c>
    </row>
    <row r="239" spans="1:8" x14ac:dyDescent="0.25">
      <c r="A239" s="67">
        <v>1</v>
      </c>
      <c r="B239" s="53" t="s">
        <v>5</v>
      </c>
      <c r="C239" s="62"/>
      <c r="D239" s="18">
        <f>SUM(D236:D238)</f>
        <v>3293</v>
      </c>
      <c r="E239" s="17">
        <f>G239/D239</f>
        <v>5.8423929547525058</v>
      </c>
      <c r="F239" s="18">
        <f>SUM(F236:F238)</f>
        <v>61</v>
      </c>
      <c r="G239" s="18">
        <f>SUM(G236:G238)</f>
        <v>19239</v>
      </c>
    </row>
    <row r="240" spans="1:8" s="67" customFormat="1" x14ac:dyDescent="0.25">
      <c r="A240" s="67">
        <v>1</v>
      </c>
      <c r="B240" s="21" t="s">
        <v>179</v>
      </c>
      <c r="C240" s="22"/>
      <c r="D240" s="3"/>
      <c r="E240" s="3"/>
      <c r="F240" s="3"/>
      <c r="G240" s="3"/>
      <c r="H240" s="213"/>
    </row>
    <row r="241" spans="1:8" s="67" customFormat="1" ht="30" x14ac:dyDescent="0.25">
      <c r="A241" s="67">
        <v>1</v>
      </c>
      <c r="B241" s="23" t="s">
        <v>313</v>
      </c>
      <c r="C241" s="22"/>
      <c r="D241" s="3">
        <f>D243+D242/2.7</f>
        <v>49698.666666666664</v>
      </c>
      <c r="E241" s="3"/>
      <c r="F241" s="3"/>
      <c r="G241" s="3"/>
      <c r="H241" s="213"/>
    </row>
    <row r="242" spans="1:8" s="67" customFormat="1" x14ac:dyDescent="0.25">
      <c r="A242" s="67">
        <v>1</v>
      </c>
      <c r="B242" s="23" t="s">
        <v>278</v>
      </c>
      <c r="C242" s="28"/>
      <c r="D242" s="3">
        <v>3150</v>
      </c>
      <c r="E242" s="28"/>
      <c r="F242" s="28"/>
      <c r="G242" s="28"/>
      <c r="H242" s="213"/>
    </row>
    <row r="243" spans="1:8" s="67" customFormat="1" x14ac:dyDescent="0.25">
      <c r="A243" s="67">
        <v>1</v>
      </c>
      <c r="B243" s="23" t="s">
        <v>213</v>
      </c>
      <c r="C243" s="22"/>
      <c r="D243" s="3">
        <v>48532</v>
      </c>
      <c r="E243" s="3"/>
      <c r="F243" s="3"/>
      <c r="G243" s="3"/>
      <c r="H243" s="213"/>
    </row>
    <row r="244" spans="1:8" s="67" customFormat="1" x14ac:dyDescent="0.25">
      <c r="A244" s="67">
        <v>1</v>
      </c>
      <c r="B244" s="24" t="s">
        <v>114</v>
      </c>
      <c r="C244" s="22"/>
      <c r="D244" s="3">
        <f>D245+D246</f>
        <v>28552.176470588234</v>
      </c>
      <c r="E244" s="3"/>
      <c r="F244" s="3"/>
      <c r="G244" s="3"/>
      <c r="H244" s="213"/>
    </row>
    <row r="245" spans="1:8" s="67" customFormat="1" x14ac:dyDescent="0.25">
      <c r="A245" s="67">
        <v>1</v>
      </c>
      <c r="B245" s="24" t="s">
        <v>251</v>
      </c>
      <c r="C245" s="22"/>
      <c r="D245" s="3">
        <v>27611</v>
      </c>
      <c r="E245" s="3"/>
      <c r="F245" s="3"/>
      <c r="G245" s="3"/>
      <c r="H245" s="213"/>
    </row>
    <row r="246" spans="1:8" s="67" customFormat="1" x14ac:dyDescent="0.25">
      <c r="A246" s="67">
        <v>1</v>
      </c>
      <c r="B246" s="24" t="s">
        <v>253</v>
      </c>
      <c r="C246" s="22"/>
      <c r="D246" s="3">
        <f>D247/8.5</f>
        <v>941.17647058823525</v>
      </c>
      <c r="E246" s="3"/>
      <c r="F246" s="3"/>
      <c r="G246" s="3"/>
      <c r="H246" s="213"/>
    </row>
    <row r="247" spans="1:8" s="67" customFormat="1" x14ac:dyDescent="0.25">
      <c r="A247" s="67">
        <v>1</v>
      </c>
      <c r="B247" s="43" t="s">
        <v>252</v>
      </c>
      <c r="C247" s="22"/>
      <c r="D247" s="3">
        <f>10162-2162</f>
        <v>8000</v>
      </c>
      <c r="E247" s="3"/>
      <c r="F247" s="3"/>
      <c r="G247" s="3"/>
      <c r="H247" s="213"/>
    </row>
    <row r="248" spans="1:8" s="67" customFormat="1" ht="30" x14ac:dyDescent="0.25">
      <c r="A248" s="67">
        <v>1</v>
      </c>
      <c r="B248" s="24" t="s">
        <v>115</v>
      </c>
      <c r="C248" s="22"/>
      <c r="D248" s="3"/>
      <c r="E248" s="3"/>
      <c r="F248" s="3"/>
      <c r="G248" s="3"/>
      <c r="H248" s="213"/>
    </row>
    <row r="249" spans="1:8" s="67" customFormat="1" x14ac:dyDescent="0.25">
      <c r="A249" s="67">
        <v>1</v>
      </c>
      <c r="B249" s="183" t="s">
        <v>145</v>
      </c>
      <c r="C249" s="22"/>
      <c r="D249" s="46">
        <f>D241+ROUND(D245*3.2,0)+D247/3.9</f>
        <v>140104.94871794872</v>
      </c>
      <c r="E249" s="3"/>
      <c r="F249" s="3"/>
      <c r="G249" s="3"/>
      <c r="H249" s="213"/>
    </row>
    <row r="250" spans="1:8" s="67" customFormat="1" x14ac:dyDescent="0.25">
      <c r="A250" s="67">
        <v>1</v>
      </c>
      <c r="B250" s="33" t="s">
        <v>7</v>
      </c>
      <c r="C250" s="62"/>
      <c r="D250" s="3"/>
      <c r="E250" s="3"/>
      <c r="F250" s="3"/>
      <c r="G250" s="3"/>
      <c r="H250" s="213"/>
    </row>
    <row r="251" spans="1:8" s="67" customFormat="1" x14ac:dyDescent="0.25">
      <c r="A251" s="67">
        <v>1</v>
      </c>
      <c r="B251" s="85" t="s">
        <v>134</v>
      </c>
      <c r="C251" s="62"/>
      <c r="D251" s="3"/>
      <c r="E251" s="3"/>
      <c r="F251" s="3"/>
      <c r="G251" s="3"/>
      <c r="H251" s="213"/>
    </row>
    <row r="252" spans="1:8" s="67" customFormat="1" x14ac:dyDescent="0.25">
      <c r="A252" s="67">
        <v>1</v>
      </c>
      <c r="B252" s="1" t="s">
        <v>24</v>
      </c>
      <c r="C252" s="2">
        <v>300</v>
      </c>
      <c r="D252" s="3">
        <v>900</v>
      </c>
      <c r="E252" s="59">
        <v>7.9</v>
      </c>
      <c r="F252" s="3">
        <f>ROUND(G252/C252,0)</f>
        <v>24</v>
      </c>
      <c r="G252" s="3">
        <f>ROUND(D252*E252,0)</f>
        <v>7110</v>
      </c>
      <c r="H252" s="213"/>
    </row>
    <row r="253" spans="1:8" s="67" customFormat="1" x14ac:dyDescent="0.25">
      <c r="A253" s="67">
        <v>1</v>
      </c>
      <c r="B253" s="236" t="s">
        <v>9</v>
      </c>
      <c r="C253" s="2"/>
      <c r="D253" s="18">
        <f>D252</f>
        <v>900</v>
      </c>
      <c r="E253" s="17">
        <f>G253/D253</f>
        <v>7.9</v>
      </c>
      <c r="F253" s="18">
        <f>F252</f>
        <v>24</v>
      </c>
      <c r="G253" s="18">
        <f>G252</f>
        <v>7110</v>
      </c>
      <c r="H253" s="213"/>
    </row>
    <row r="254" spans="1:8" s="67" customFormat="1" x14ac:dyDescent="0.25">
      <c r="A254" s="67">
        <v>1</v>
      </c>
      <c r="B254" s="42" t="s">
        <v>20</v>
      </c>
      <c r="C254" s="2"/>
      <c r="D254" s="18"/>
      <c r="E254" s="17"/>
      <c r="F254" s="18"/>
      <c r="G254" s="18"/>
      <c r="H254" s="213"/>
    </row>
    <row r="255" spans="1:8" s="67" customFormat="1" x14ac:dyDescent="0.25">
      <c r="A255" s="67">
        <v>1</v>
      </c>
      <c r="B255" s="1" t="s">
        <v>24</v>
      </c>
      <c r="C255" s="2">
        <v>240</v>
      </c>
      <c r="D255" s="3">
        <v>255</v>
      </c>
      <c r="E255" s="59">
        <v>7.9</v>
      </c>
      <c r="F255" s="3">
        <f>ROUND(G255/C255,0)</f>
        <v>8</v>
      </c>
      <c r="G255" s="3">
        <f>ROUND(D255*E255,0)</f>
        <v>2015</v>
      </c>
      <c r="H255" s="213"/>
    </row>
    <row r="256" spans="1:8" s="67" customFormat="1" x14ac:dyDescent="0.25">
      <c r="A256" s="67">
        <v>1</v>
      </c>
      <c r="B256" s="254" t="s">
        <v>23</v>
      </c>
      <c r="C256" s="2">
        <v>240</v>
      </c>
      <c r="D256" s="3">
        <v>150</v>
      </c>
      <c r="E256" s="59">
        <v>4</v>
      </c>
      <c r="F256" s="3">
        <f>ROUND(G256/C256,0)</f>
        <v>3</v>
      </c>
      <c r="G256" s="3">
        <f>ROUND(D256*E256,0)</f>
        <v>600</v>
      </c>
      <c r="H256" s="213"/>
    </row>
    <row r="257" spans="1:8" s="67" customFormat="1" x14ac:dyDescent="0.25">
      <c r="A257" s="67">
        <v>1</v>
      </c>
      <c r="B257" s="82" t="s">
        <v>136</v>
      </c>
      <c r="C257" s="257"/>
      <c r="D257" s="34">
        <f>D255+D256</f>
        <v>405</v>
      </c>
      <c r="E257" s="17">
        <f t="shared" ref="E257:E258" si="20">G257/D257</f>
        <v>6.4567901234567904</v>
      </c>
      <c r="F257" s="34">
        <f t="shared" ref="F257:G257" si="21">F255+F256</f>
        <v>11</v>
      </c>
      <c r="G257" s="34">
        <f t="shared" si="21"/>
        <v>2615</v>
      </c>
      <c r="H257" s="213"/>
    </row>
    <row r="258" spans="1:8" ht="18.75" customHeight="1" x14ac:dyDescent="0.25">
      <c r="A258" s="67">
        <v>1</v>
      </c>
      <c r="B258" s="31" t="s">
        <v>112</v>
      </c>
      <c r="C258" s="258"/>
      <c r="D258" s="18">
        <f>D253+D257</f>
        <v>1305</v>
      </c>
      <c r="E258" s="17">
        <f t="shared" si="20"/>
        <v>7.4521072796934869</v>
      </c>
      <c r="F258" s="18">
        <f>F253+F257</f>
        <v>35</v>
      </c>
      <c r="G258" s="18">
        <f>G253+G257</f>
        <v>9725</v>
      </c>
    </row>
    <row r="259" spans="1:8" s="262" customFormat="1" thickBot="1" x14ac:dyDescent="0.25">
      <c r="A259" s="67">
        <v>1</v>
      </c>
      <c r="B259" s="259" t="s">
        <v>10</v>
      </c>
      <c r="C259" s="80"/>
      <c r="D259" s="260"/>
      <c r="E259" s="260"/>
      <c r="F259" s="260"/>
      <c r="G259" s="260"/>
      <c r="H259" s="261"/>
    </row>
    <row r="260" spans="1:8" x14ac:dyDescent="0.25">
      <c r="A260" s="67">
        <v>1</v>
      </c>
      <c r="B260" s="263"/>
      <c r="C260" s="264"/>
      <c r="D260" s="230"/>
      <c r="E260" s="230"/>
      <c r="F260" s="230"/>
      <c r="G260" s="230"/>
    </row>
    <row r="261" spans="1:8" x14ac:dyDescent="0.25">
      <c r="A261" s="67">
        <v>1</v>
      </c>
      <c r="B261" s="214" t="s">
        <v>119</v>
      </c>
      <c r="C261" s="2"/>
      <c r="D261" s="246"/>
      <c r="E261" s="3"/>
      <c r="F261" s="3"/>
      <c r="G261" s="3"/>
    </row>
    <row r="262" spans="1:8" x14ac:dyDescent="0.25">
      <c r="A262" s="67">
        <v>1</v>
      </c>
      <c r="B262" s="68" t="s">
        <v>4</v>
      </c>
      <c r="C262" s="2"/>
      <c r="D262" s="3"/>
      <c r="E262" s="3"/>
      <c r="F262" s="3"/>
      <c r="G262" s="3"/>
    </row>
    <row r="263" spans="1:8" x14ac:dyDescent="0.25">
      <c r="A263" s="67">
        <v>1</v>
      </c>
      <c r="B263" s="58" t="s">
        <v>28</v>
      </c>
      <c r="C263" s="2">
        <v>300</v>
      </c>
      <c r="D263" s="2">
        <v>1350</v>
      </c>
      <c r="E263" s="59">
        <v>5.8</v>
      </c>
      <c r="F263" s="3">
        <f>ROUND(G263/C263,0)</f>
        <v>26</v>
      </c>
      <c r="G263" s="3">
        <f>ROUND(D263*E263,0)</f>
        <v>7830</v>
      </c>
    </row>
    <row r="264" spans="1:8" x14ac:dyDescent="0.25">
      <c r="A264" s="67">
        <v>1</v>
      </c>
      <c r="B264" s="58" t="s">
        <v>24</v>
      </c>
      <c r="C264" s="2">
        <v>300</v>
      </c>
      <c r="D264" s="2">
        <v>200</v>
      </c>
      <c r="E264" s="59">
        <v>6</v>
      </c>
      <c r="F264" s="3">
        <f>ROUND(G264/C264,0)</f>
        <v>4</v>
      </c>
      <c r="G264" s="3">
        <f>ROUND(D264*E264,0)</f>
        <v>1200</v>
      </c>
    </row>
    <row r="265" spans="1:8" x14ac:dyDescent="0.25">
      <c r="A265" s="67">
        <v>1</v>
      </c>
      <c r="B265" s="53" t="s">
        <v>5</v>
      </c>
      <c r="C265" s="62"/>
      <c r="D265" s="18">
        <f>D263+D264</f>
        <v>1550</v>
      </c>
      <c r="E265" s="17">
        <f>G265/D265</f>
        <v>5.8258064516129036</v>
      </c>
      <c r="F265" s="18">
        <f>F263+F264</f>
        <v>30</v>
      </c>
      <c r="G265" s="18">
        <f>G263+G264</f>
        <v>9030</v>
      </c>
    </row>
    <row r="266" spans="1:8" x14ac:dyDescent="0.25">
      <c r="A266" s="67">
        <v>1</v>
      </c>
      <c r="B266" s="21" t="s">
        <v>179</v>
      </c>
      <c r="C266" s="22"/>
      <c r="D266" s="3"/>
      <c r="E266" s="3"/>
      <c r="F266" s="3"/>
      <c r="G266" s="3"/>
    </row>
    <row r="267" spans="1:8" ht="30" x14ac:dyDescent="0.25">
      <c r="A267" s="67">
        <v>1</v>
      </c>
      <c r="B267" s="23" t="s">
        <v>313</v>
      </c>
      <c r="C267" s="22"/>
      <c r="D267" s="3">
        <f>D269+D268/2.7</f>
        <v>31211.111111111109</v>
      </c>
      <c r="E267" s="3"/>
      <c r="F267" s="3"/>
      <c r="G267" s="3"/>
    </row>
    <row r="268" spans="1:8" x14ac:dyDescent="0.25">
      <c r="A268" s="67">
        <v>1</v>
      </c>
      <c r="B268" s="23" t="s">
        <v>278</v>
      </c>
      <c r="C268" s="28"/>
      <c r="D268" s="3">
        <v>570</v>
      </c>
      <c r="E268" s="28"/>
      <c r="F268" s="28"/>
      <c r="G268" s="28"/>
    </row>
    <row r="269" spans="1:8" x14ac:dyDescent="0.25">
      <c r="A269" s="67">
        <v>1</v>
      </c>
      <c r="B269" s="23" t="s">
        <v>213</v>
      </c>
      <c r="C269" s="22"/>
      <c r="D269" s="3">
        <v>31000</v>
      </c>
      <c r="E269" s="3"/>
      <c r="F269" s="3"/>
      <c r="G269" s="3"/>
    </row>
    <row r="270" spans="1:8" x14ac:dyDescent="0.25">
      <c r="A270" s="67">
        <v>1</v>
      </c>
      <c r="B270" s="24" t="s">
        <v>114</v>
      </c>
      <c r="C270" s="22"/>
      <c r="D270" s="3">
        <f>D271+D272</f>
        <v>10140</v>
      </c>
      <c r="E270" s="3"/>
      <c r="F270" s="3"/>
      <c r="G270" s="3"/>
    </row>
    <row r="271" spans="1:8" x14ac:dyDescent="0.25">
      <c r="A271" s="67">
        <v>1</v>
      </c>
      <c r="B271" s="24" t="s">
        <v>251</v>
      </c>
      <c r="C271" s="22"/>
      <c r="D271" s="3">
        <v>9424</v>
      </c>
      <c r="E271" s="3"/>
      <c r="F271" s="3"/>
      <c r="G271" s="3"/>
    </row>
    <row r="272" spans="1:8" x14ac:dyDescent="0.25">
      <c r="A272" s="67">
        <v>1</v>
      </c>
      <c r="B272" s="24" t="s">
        <v>253</v>
      </c>
      <c r="C272" s="22"/>
      <c r="D272" s="3">
        <f>D273/8.5</f>
        <v>716</v>
      </c>
      <c r="E272" s="3"/>
      <c r="F272" s="3"/>
      <c r="G272" s="3"/>
    </row>
    <row r="273" spans="1:7" x14ac:dyDescent="0.25">
      <c r="A273" s="67">
        <v>1</v>
      </c>
      <c r="B273" s="43" t="s">
        <v>252</v>
      </c>
      <c r="C273" s="22"/>
      <c r="D273" s="3">
        <v>6086</v>
      </c>
      <c r="E273" s="3"/>
      <c r="F273" s="3"/>
      <c r="G273" s="3"/>
    </row>
    <row r="274" spans="1:7" ht="30" x14ac:dyDescent="0.25">
      <c r="A274" s="67">
        <v>1</v>
      </c>
      <c r="B274" s="24" t="s">
        <v>115</v>
      </c>
      <c r="C274" s="22"/>
      <c r="D274" s="3"/>
      <c r="E274" s="3"/>
      <c r="F274" s="3"/>
      <c r="G274" s="3"/>
    </row>
    <row r="275" spans="1:7" x14ac:dyDescent="0.25">
      <c r="A275" s="67">
        <v>1</v>
      </c>
      <c r="B275" s="183" t="s">
        <v>145</v>
      </c>
      <c r="C275" s="22"/>
      <c r="D275" s="46">
        <f>D267+ROUND(D271*3.2,0)+D273/3.9</f>
        <v>62928.62393162393</v>
      </c>
      <c r="E275" s="3"/>
      <c r="F275" s="3"/>
      <c r="G275" s="3"/>
    </row>
    <row r="276" spans="1:7" x14ac:dyDescent="0.25">
      <c r="A276" s="67">
        <v>1</v>
      </c>
      <c r="B276" s="33" t="s">
        <v>7</v>
      </c>
      <c r="C276" s="62"/>
      <c r="D276" s="3"/>
      <c r="E276" s="3"/>
      <c r="F276" s="3"/>
      <c r="G276" s="3"/>
    </row>
    <row r="277" spans="1:7" x14ac:dyDescent="0.25">
      <c r="A277" s="67">
        <v>1</v>
      </c>
      <c r="B277" s="42" t="s">
        <v>20</v>
      </c>
      <c r="C277" s="62"/>
      <c r="D277" s="3"/>
      <c r="E277" s="3"/>
      <c r="F277" s="3"/>
      <c r="G277" s="3"/>
    </row>
    <row r="278" spans="1:7" x14ac:dyDescent="0.25">
      <c r="A278" s="67">
        <v>1</v>
      </c>
      <c r="B278" s="30" t="s">
        <v>24</v>
      </c>
      <c r="C278" s="28">
        <v>240</v>
      </c>
      <c r="D278" s="13">
        <v>383</v>
      </c>
      <c r="E278" s="265">
        <v>7</v>
      </c>
      <c r="F278" s="3">
        <f>ROUND(G278/C278,0)</f>
        <v>11</v>
      </c>
      <c r="G278" s="3">
        <f>ROUND(D278*E278,0)</f>
        <v>2681</v>
      </c>
    </row>
    <row r="279" spans="1:7" x14ac:dyDescent="0.25">
      <c r="A279" s="67">
        <v>1</v>
      </c>
      <c r="B279" s="30" t="s">
        <v>23</v>
      </c>
      <c r="C279" s="28">
        <v>240</v>
      </c>
      <c r="D279" s="13">
        <v>110</v>
      </c>
      <c r="E279" s="265">
        <v>6</v>
      </c>
      <c r="F279" s="3">
        <f>ROUND(G279/C279,0)</f>
        <v>3</v>
      </c>
      <c r="G279" s="3">
        <f>ROUND(D279*E279,0)</f>
        <v>660</v>
      </c>
    </row>
    <row r="280" spans="1:7" ht="14.25" customHeight="1" x14ac:dyDescent="0.25">
      <c r="A280" s="67">
        <v>1</v>
      </c>
      <c r="B280" s="82" t="s">
        <v>136</v>
      </c>
      <c r="C280" s="2"/>
      <c r="D280" s="34">
        <f>D278+D279</f>
        <v>493</v>
      </c>
      <c r="E280" s="17">
        <f t="shared" ref="E280:E281" si="22">G280/D280</f>
        <v>6.7768762677484791</v>
      </c>
      <c r="F280" s="34">
        <f t="shared" ref="F280:G280" si="23">F278+F279</f>
        <v>14</v>
      </c>
      <c r="G280" s="34">
        <f t="shared" si="23"/>
        <v>3341</v>
      </c>
    </row>
    <row r="281" spans="1:7" ht="20.25" customHeight="1" x14ac:dyDescent="0.25">
      <c r="A281" s="67">
        <v>1</v>
      </c>
      <c r="B281" s="31" t="s">
        <v>112</v>
      </c>
      <c r="C281" s="77"/>
      <c r="D281" s="266">
        <f>D280</f>
        <v>493</v>
      </c>
      <c r="E281" s="17">
        <f t="shared" si="22"/>
        <v>6.7768762677484791</v>
      </c>
      <c r="F281" s="266">
        <f>F280</f>
        <v>14</v>
      </c>
      <c r="G281" s="266">
        <f>G280</f>
        <v>3341</v>
      </c>
    </row>
    <row r="282" spans="1:7" ht="15.75" thickBot="1" x14ac:dyDescent="0.3">
      <c r="A282" s="67">
        <v>1</v>
      </c>
      <c r="B282" s="242" t="s">
        <v>10</v>
      </c>
      <c r="C282" s="243"/>
      <c r="D282" s="226"/>
      <c r="E282" s="226"/>
      <c r="F282" s="226"/>
      <c r="G282" s="226"/>
    </row>
    <row r="283" spans="1:7" hidden="1" x14ac:dyDescent="0.25">
      <c r="A283" s="67">
        <v>1</v>
      </c>
      <c r="B283" s="263"/>
      <c r="C283" s="264"/>
      <c r="D283" s="230"/>
      <c r="E283" s="230"/>
      <c r="F283" s="230"/>
      <c r="G283" s="230"/>
    </row>
    <row r="284" spans="1:7" hidden="1" x14ac:dyDescent="0.25">
      <c r="A284" s="67">
        <v>1</v>
      </c>
      <c r="B284" s="256" t="s">
        <v>120</v>
      </c>
      <c r="C284" s="2"/>
      <c r="D284" s="3"/>
      <c r="E284" s="3"/>
      <c r="F284" s="3"/>
      <c r="G284" s="3"/>
    </row>
    <row r="285" spans="1:7" hidden="1" x14ac:dyDescent="0.25">
      <c r="A285" s="67">
        <v>1</v>
      </c>
      <c r="B285" s="68" t="s">
        <v>4</v>
      </c>
      <c r="C285" s="2"/>
      <c r="D285" s="3"/>
      <c r="E285" s="3"/>
      <c r="F285" s="3"/>
      <c r="G285" s="3"/>
    </row>
    <row r="286" spans="1:7" hidden="1" x14ac:dyDescent="0.25">
      <c r="A286" s="67">
        <v>1</v>
      </c>
      <c r="B286" s="58" t="s">
        <v>28</v>
      </c>
      <c r="C286" s="2">
        <v>300</v>
      </c>
      <c r="D286" s="3">
        <v>1430</v>
      </c>
      <c r="E286" s="59">
        <v>6</v>
      </c>
      <c r="F286" s="3">
        <f>ROUND(G286/C286,0)</f>
        <v>29</v>
      </c>
      <c r="G286" s="3">
        <f>ROUND(D286*E286,0)</f>
        <v>8580</v>
      </c>
    </row>
    <row r="287" spans="1:7" hidden="1" x14ac:dyDescent="0.25">
      <c r="A287" s="67">
        <v>1</v>
      </c>
      <c r="B287" s="58" t="s">
        <v>24</v>
      </c>
      <c r="C287" s="2">
        <v>340</v>
      </c>
      <c r="D287" s="3">
        <v>670</v>
      </c>
      <c r="E287" s="59">
        <v>5</v>
      </c>
      <c r="F287" s="3">
        <f>ROUND(G287/C287,0)</f>
        <v>10</v>
      </c>
      <c r="G287" s="3">
        <f>ROUND(D287*E287,0)</f>
        <v>3350</v>
      </c>
    </row>
    <row r="288" spans="1:7" hidden="1" x14ac:dyDescent="0.25">
      <c r="A288" s="67">
        <v>1</v>
      </c>
      <c r="B288" s="53" t="s">
        <v>5</v>
      </c>
      <c r="C288" s="62"/>
      <c r="D288" s="18">
        <f>D286+D287</f>
        <v>2100</v>
      </c>
      <c r="E288" s="17">
        <f>G288/D288</f>
        <v>5.6809523809523812</v>
      </c>
      <c r="F288" s="18">
        <f>F286+F287</f>
        <v>39</v>
      </c>
      <c r="G288" s="18">
        <f>G286+G287</f>
        <v>11930</v>
      </c>
    </row>
    <row r="289" spans="1:7" hidden="1" x14ac:dyDescent="0.25">
      <c r="A289" s="67">
        <v>1</v>
      </c>
      <c r="B289" s="21" t="s">
        <v>179</v>
      </c>
      <c r="C289" s="22"/>
      <c r="D289" s="3"/>
      <c r="E289" s="17"/>
      <c r="F289" s="18"/>
      <c r="G289" s="18"/>
    </row>
    <row r="290" spans="1:7" ht="30" hidden="1" x14ac:dyDescent="0.25">
      <c r="A290" s="67">
        <v>1</v>
      </c>
      <c r="B290" s="23" t="s">
        <v>313</v>
      </c>
      <c r="C290" s="22"/>
      <c r="D290" s="3">
        <f>D292+D291/2.7</f>
        <v>19481.481481481482</v>
      </c>
      <c r="E290" s="3"/>
      <c r="F290" s="3"/>
      <c r="G290" s="3"/>
    </row>
    <row r="291" spans="1:7" hidden="1" x14ac:dyDescent="0.25">
      <c r="A291" s="67">
        <v>1</v>
      </c>
      <c r="B291" s="23" t="s">
        <v>278</v>
      </c>
      <c r="C291" s="28"/>
      <c r="D291" s="3">
        <v>1300</v>
      </c>
      <c r="E291" s="28"/>
      <c r="F291" s="28"/>
      <c r="G291" s="28"/>
    </row>
    <row r="292" spans="1:7" hidden="1" x14ac:dyDescent="0.25">
      <c r="A292" s="67">
        <v>1</v>
      </c>
      <c r="B292" s="23" t="s">
        <v>213</v>
      </c>
      <c r="C292" s="22"/>
      <c r="D292" s="3">
        <v>19000</v>
      </c>
      <c r="E292" s="3"/>
      <c r="F292" s="3"/>
      <c r="G292" s="3"/>
    </row>
    <row r="293" spans="1:7" hidden="1" x14ac:dyDescent="0.25">
      <c r="A293" s="67">
        <v>1</v>
      </c>
      <c r="B293" s="24" t="s">
        <v>114</v>
      </c>
      <c r="C293" s="22"/>
      <c r="D293" s="3">
        <f>D294+D295</f>
        <v>8670.5882352941171</v>
      </c>
      <c r="E293" s="3"/>
      <c r="F293" s="3"/>
      <c r="G293" s="3"/>
    </row>
    <row r="294" spans="1:7" hidden="1" x14ac:dyDescent="0.25">
      <c r="A294" s="67">
        <v>1</v>
      </c>
      <c r="B294" s="24" t="s">
        <v>251</v>
      </c>
      <c r="C294" s="22"/>
      <c r="D294" s="3">
        <v>8200</v>
      </c>
      <c r="E294" s="3"/>
      <c r="F294" s="3"/>
      <c r="G294" s="3"/>
    </row>
    <row r="295" spans="1:7" hidden="1" x14ac:dyDescent="0.25">
      <c r="A295" s="67">
        <v>1</v>
      </c>
      <c r="B295" s="24" t="s">
        <v>253</v>
      </c>
      <c r="C295" s="22"/>
      <c r="D295" s="3">
        <f>D296/8.5</f>
        <v>470.58823529411762</v>
      </c>
      <c r="E295" s="3"/>
      <c r="F295" s="3"/>
      <c r="G295" s="3"/>
    </row>
    <row r="296" spans="1:7" hidden="1" x14ac:dyDescent="0.25">
      <c r="A296" s="67">
        <v>1</v>
      </c>
      <c r="B296" s="43" t="s">
        <v>252</v>
      </c>
      <c r="C296" s="22"/>
      <c r="D296" s="3">
        <v>4000</v>
      </c>
      <c r="E296" s="3"/>
      <c r="F296" s="3"/>
      <c r="G296" s="3"/>
    </row>
    <row r="297" spans="1:7" ht="30" hidden="1" x14ac:dyDescent="0.25">
      <c r="A297" s="67">
        <v>1</v>
      </c>
      <c r="B297" s="24" t="s">
        <v>115</v>
      </c>
      <c r="C297" s="22"/>
      <c r="D297" s="3"/>
      <c r="E297" s="3"/>
      <c r="F297" s="3"/>
      <c r="G297" s="3"/>
    </row>
    <row r="298" spans="1:7" hidden="1" x14ac:dyDescent="0.25">
      <c r="A298" s="67">
        <v>1</v>
      </c>
      <c r="B298" s="183" t="s">
        <v>145</v>
      </c>
      <c r="C298" s="22"/>
      <c r="D298" s="46">
        <f>D290+ROUND(D294*3.2,0)+D296/3.9</f>
        <v>46747.122507122505</v>
      </c>
      <c r="E298" s="3"/>
      <c r="F298" s="3"/>
      <c r="G298" s="3"/>
    </row>
    <row r="299" spans="1:7" hidden="1" x14ac:dyDescent="0.25">
      <c r="A299" s="67">
        <v>1</v>
      </c>
      <c r="B299" s="267" t="s">
        <v>116</v>
      </c>
      <c r="C299" s="22"/>
      <c r="D299" s="173">
        <f>D300</f>
        <v>140</v>
      </c>
      <c r="E299" s="3"/>
      <c r="F299" s="3"/>
      <c r="G299" s="3"/>
    </row>
    <row r="300" spans="1:7" hidden="1" x14ac:dyDescent="0.25">
      <c r="A300" s="67">
        <v>1</v>
      </c>
      <c r="B300" s="268" t="s">
        <v>241</v>
      </c>
      <c r="C300" s="22"/>
      <c r="D300" s="3">
        <v>140</v>
      </c>
      <c r="E300" s="3"/>
      <c r="F300" s="3"/>
      <c r="G300" s="3"/>
    </row>
    <row r="301" spans="1:7" hidden="1" x14ac:dyDescent="0.25">
      <c r="A301" s="67">
        <v>1</v>
      </c>
      <c r="B301" s="33" t="s">
        <v>7</v>
      </c>
      <c r="C301" s="62"/>
      <c r="D301" s="3"/>
      <c r="E301" s="3"/>
      <c r="F301" s="3"/>
      <c r="G301" s="3"/>
    </row>
    <row r="302" spans="1:7" hidden="1" x14ac:dyDescent="0.25">
      <c r="A302" s="67">
        <v>1</v>
      </c>
      <c r="B302" s="42" t="s">
        <v>20</v>
      </c>
      <c r="C302" s="62"/>
      <c r="D302" s="3"/>
      <c r="E302" s="3"/>
      <c r="F302" s="3"/>
      <c r="G302" s="3"/>
    </row>
    <row r="303" spans="1:7" hidden="1" x14ac:dyDescent="0.25">
      <c r="A303" s="67">
        <v>1</v>
      </c>
      <c r="B303" s="30" t="s">
        <v>24</v>
      </c>
      <c r="C303" s="2">
        <v>240</v>
      </c>
      <c r="D303" s="3">
        <v>312</v>
      </c>
      <c r="E303" s="59">
        <v>7</v>
      </c>
      <c r="F303" s="3">
        <f>ROUND(G303/C303,0)</f>
        <v>9</v>
      </c>
      <c r="G303" s="3">
        <f>ROUND(D303*E303,0)</f>
        <v>2184</v>
      </c>
    </row>
    <row r="304" spans="1:7" hidden="1" x14ac:dyDescent="0.25">
      <c r="A304" s="67">
        <v>1</v>
      </c>
      <c r="B304" s="30" t="s">
        <v>23</v>
      </c>
      <c r="C304" s="2">
        <v>240</v>
      </c>
      <c r="D304" s="3">
        <v>126</v>
      </c>
      <c r="E304" s="76">
        <v>3</v>
      </c>
      <c r="F304" s="3">
        <f>ROUND(G304/C304,0)</f>
        <v>2</v>
      </c>
      <c r="G304" s="3">
        <f>ROUND(D304*E304,0)</f>
        <v>378</v>
      </c>
    </row>
    <row r="305" spans="1:8" ht="18" hidden="1" customHeight="1" x14ac:dyDescent="0.25">
      <c r="A305" s="67">
        <v>1</v>
      </c>
      <c r="B305" s="82" t="s">
        <v>136</v>
      </c>
      <c r="C305" s="2"/>
      <c r="D305" s="34">
        <f>SUM(D303:D304)</f>
        <v>438</v>
      </c>
      <c r="E305" s="17">
        <f t="shared" ref="E305:E306" si="24">G305/D305</f>
        <v>5.8493150684931505</v>
      </c>
      <c r="F305" s="34">
        <f t="shared" ref="F305:G305" si="25">SUM(F303:F304)</f>
        <v>11</v>
      </c>
      <c r="G305" s="34">
        <f t="shared" si="25"/>
        <v>2562</v>
      </c>
    </row>
    <row r="306" spans="1:8" ht="20.25" hidden="1" customHeight="1" x14ac:dyDescent="0.25">
      <c r="A306" s="67">
        <v>1</v>
      </c>
      <c r="B306" s="31" t="s">
        <v>112</v>
      </c>
      <c r="C306" s="77"/>
      <c r="D306" s="266">
        <f>D305</f>
        <v>438</v>
      </c>
      <c r="E306" s="17">
        <f t="shared" si="24"/>
        <v>5.8493150684931505</v>
      </c>
      <c r="F306" s="266">
        <f>F305</f>
        <v>11</v>
      </c>
      <c r="G306" s="266">
        <f>G305</f>
        <v>2562</v>
      </c>
    </row>
    <row r="307" spans="1:8" ht="15.75" hidden="1" thickBot="1" x14ac:dyDescent="0.3">
      <c r="A307" s="67">
        <v>1</v>
      </c>
      <c r="B307" s="242" t="s">
        <v>10</v>
      </c>
      <c r="C307" s="226"/>
      <c r="D307" s="226"/>
      <c r="E307" s="226"/>
      <c r="F307" s="226"/>
      <c r="G307" s="226"/>
    </row>
    <row r="308" spans="1:8" x14ac:dyDescent="0.25">
      <c r="A308" s="67">
        <v>1</v>
      </c>
      <c r="B308" s="77"/>
      <c r="C308" s="86"/>
      <c r="D308" s="3"/>
      <c r="E308" s="3"/>
      <c r="F308" s="3"/>
      <c r="G308" s="3"/>
    </row>
    <row r="309" spans="1:8" ht="29.25" x14ac:dyDescent="0.25">
      <c r="A309" s="67">
        <v>1</v>
      </c>
      <c r="B309" s="626" t="s">
        <v>121</v>
      </c>
      <c r="C309" s="62"/>
      <c r="D309" s="3"/>
      <c r="E309" s="3"/>
      <c r="F309" s="3"/>
      <c r="G309" s="3"/>
    </row>
    <row r="310" spans="1:8" s="45" customFormat="1" ht="18.75" customHeight="1" x14ac:dyDescent="0.25">
      <c r="A310" s="67">
        <v>1</v>
      </c>
      <c r="B310" s="21" t="s">
        <v>195</v>
      </c>
      <c r="C310" s="21"/>
      <c r="D310" s="73"/>
      <c r="E310" s="44"/>
      <c r="F310" s="44"/>
      <c r="G310" s="44"/>
      <c r="H310" s="233"/>
    </row>
    <row r="311" spans="1:8" s="45" customFormat="1" ht="30" x14ac:dyDescent="0.25">
      <c r="A311" s="67">
        <v>1</v>
      </c>
      <c r="B311" s="23" t="s">
        <v>313</v>
      </c>
      <c r="C311" s="46"/>
      <c r="D311" s="44">
        <f>D314+D315+D316+D312/2.7</f>
        <v>48500</v>
      </c>
      <c r="E311" s="44"/>
      <c r="F311" s="44"/>
      <c r="G311" s="44"/>
      <c r="H311" s="233"/>
    </row>
    <row r="312" spans="1:8" s="45" customFormat="1" x14ac:dyDescent="0.25">
      <c r="A312" s="67">
        <v>1</v>
      </c>
      <c r="B312" s="23" t="s">
        <v>278</v>
      </c>
      <c r="C312" s="28"/>
      <c r="D312" s="3"/>
      <c r="E312" s="28"/>
      <c r="F312" s="28"/>
      <c r="G312" s="28"/>
      <c r="H312" s="233"/>
    </row>
    <row r="313" spans="1:8" s="45" customFormat="1" x14ac:dyDescent="0.25">
      <c r="A313" s="67">
        <v>1</v>
      </c>
      <c r="B313" s="47" t="s">
        <v>196</v>
      </c>
      <c r="C313" s="46"/>
      <c r="D313" s="44"/>
      <c r="E313" s="44"/>
      <c r="F313" s="44"/>
      <c r="G313" s="44"/>
      <c r="H313" s="233"/>
    </row>
    <row r="314" spans="1:8" s="45" customFormat="1" ht="17.25" customHeight="1" x14ac:dyDescent="0.25">
      <c r="A314" s="67">
        <v>1</v>
      </c>
      <c r="B314" s="47" t="s">
        <v>197</v>
      </c>
      <c r="C314" s="46"/>
      <c r="D314" s="3">
        <v>9500</v>
      </c>
      <c r="E314" s="44"/>
      <c r="F314" s="44"/>
      <c r="G314" s="44"/>
      <c r="H314" s="233"/>
    </row>
    <row r="315" spans="1:8" s="45" customFormat="1" ht="30" x14ac:dyDescent="0.25">
      <c r="A315" s="67">
        <v>1</v>
      </c>
      <c r="B315" s="47" t="s">
        <v>198</v>
      </c>
      <c r="C315" s="46"/>
      <c r="D315" s="3"/>
      <c r="E315" s="44"/>
      <c r="F315" s="44"/>
      <c r="G315" s="44"/>
      <c r="H315" s="233"/>
    </row>
    <row r="316" spans="1:8" s="45" customFormat="1" x14ac:dyDescent="0.25">
      <c r="A316" s="67">
        <v>1</v>
      </c>
      <c r="B316" s="23" t="s">
        <v>199</v>
      </c>
      <c r="C316" s="46"/>
      <c r="D316" s="3">
        <v>39000</v>
      </c>
      <c r="E316" s="44"/>
      <c r="F316" s="44"/>
      <c r="G316" s="44"/>
      <c r="H316" s="233"/>
    </row>
    <row r="317" spans="1:8" s="45" customFormat="1" ht="45" x14ac:dyDescent="0.25">
      <c r="A317" s="67">
        <v>1</v>
      </c>
      <c r="B317" s="23" t="s">
        <v>277</v>
      </c>
      <c r="C317" s="46"/>
      <c r="D317" s="13">
        <v>2638</v>
      </c>
      <c r="E317" s="44"/>
      <c r="F317" s="44"/>
      <c r="G317" s="44"/>
      <c r="H317" s="233"/>
    </row>
    <row r="318" spans="1:8" x14ac:dyDescent="0.25">
      <c r="A318" s="67">
        <v>1</v>
      </c>
      <c r="B318" s="24" t="s">
        <v>114</v>
      </c>
      <c r="C318" s="22"/>
      <c r="D318" s="3">
        <f>D319+D320</f>
        <v>67158</v>
      </c>
      <c r="E318" s="18"/>
      <c r="F318" s="3"/>
      <c r="G318" s="3"/>
    </row>
    <row r="319" spans="1:8" x14ac:dyDescent="0.25">
      <c r="A319" s="67">
        <v>1</v>
      </c>
      <c r="B319" s="24" t="s">
        <v>251</v>
      </c>
      <c r="C319" s="178"/>
      <c r="D319" s="3">
        <v>67158</v>
      </c>
      <c r="E319" s="18"/>
      <c r="F319" s="3"/>
      <c r="G319" s="3"/>
    </row>
    <row r="320" spans="1:8" x14ac:dyDescent="0.25">
      <c r="A320" s="67">
        <v>1</v>
      </c>
      <c r="B320" s="24" t="s">
        <v>253</v>
      </c>
      <c r="C320" s="178"/>
      <c r="D320" s="13">
        <f>D321/8.5</f>
        <v>0</v>
      </c>
      <c r="E320" s="18"/>
      <c r="F320" s="3"/>
      <c r="G320" s="3"/>
    </row>
    <row r="321" spans="1:8" s="45" customFormat="1" x14ac:dyDescent="0.25">
      <c r="A321" s="67">
        <v>1</v>
      </c>
      <c r="B321" s="43" t="s">
        <v>252</v>
      </c>
      <c r="C321" s="234"/>
      <c r="D321" s="3"/>
      <c r="E321" s="44"/>
      <c r="F321" s="44"/>
      <c r="G321" s="44"/>
      <c r="H321" s="233"/>
    </row>
    <row r="322" spans="1:8" s="45" customFormat="1" ht="15.75" customHeight="1" x14ac:dyDescent="0.25">
      <c r="A322" s="67">
        <v>1</v>
      </c>
      <c r="B322" s="48" t="s">
        <v>200</v>
      </c>
      <c r="C322" s="49"/>
      <c r="D322" s="46">
        <f>D311+ROUND(D319*3.2,0)+D321/3.9</f>
        <v>263406</v>
      </c>
      <c r="E322" s="50"/>
      <c r="F322" s="50"/>
      <c r="G322" s="55"/>
      <c r="H322" s="233"/>
    </row>
    <row r="323" spans="1:8" s="45" customFormat="1" ht="15.75" customHeight="1" x14ac:dyDescent="0.25">
      <c r="A323" s="67">
        <v>1</v>
      </c>
      <c r="B323" s="21" t="s">
        <v>147</v>
      </c>
      <c r="C323" s="22"/>
      <c r="D323" s="3"/>
      <c r="E323" s="50"/>
      <c r="F323" s="50"/>
      <c r="G323" s="55"/>
      <c r="H323" s="233"/>
    </row>
    <row r="324" spans="1:8" s="45" customFormat="1" ht="30" x14ac:dyDescent="0.25">
      <c r="A324" s="67">
        <v>1</v>
      </c>
      <c r="B324" s="23" t="s">
        <v>313</v>
      </c>
      <c r="C324" s="22"/>
      <c r="D324" s="3">
        <f>SUM(D325,D326,D333,D339,D340,D341)</f>
        <v>30719</v>
      </c>
      <c r="E324" s="50"/>
      <c r="F324" s="50"/>
      <c r="G324" s="55"/>
      <c r="H324" s="233"/>
    </row>
    <row r="325" spans="1:8" s="45" customFormat="1" ht="15.75" customHeight="1" x14ac:dyDescent="0.25">
      <c r="A325" s="67">
        <v>1</v>
      </c>
      <c r="B325" s="23" t="s">
        <v>196</v>
      </c>
      <c r="C325" s="22"/>
      <c r="D325" s="3"/>
      <c r="E325" s="50"/>
      <c r="F325" s="50"/>
      <c r="G325" s="55"/>
      <c r="H325" s="233"/>
    </row>
    <row r="326" spans="1:8" s="45" customFormat="1" ht="15.75" customHeight="1" x14ac:dyDescent="0.25">
      <c r="A326" s="67">
        <v>1</v>
      </c>
      <c r="B326" s="47" t="s">
        <v>201</v>
      </c>
      <c r="C326" s="22"/>
      <c r="D326" s="3">
        <f>D327+D328+D329+D331</f>
        <v>22625</v>
      </c>
      <c r="E326" s="50"/>
      <c r="F326" s="50"/>
      <c r="G326" s="55"/>
      <c r="H326" s="233"/>
    </row>
    <row r="327" spans="1:8" s="45" customFormat="1" ht="19.5" customHeight="1" x14ac:dyDescent="0.25">
      <c r="A327" s="67">
        <v>1</v>
      </c>
      <c r="B327" s="51" t="s">
        <v>202</v>
      </c>
      <c r="C327" s="22"/>
      <c r="D327" s="44">
        <v>17400</v>
      </c>
      <c r="E327" s="50"/>
      <c r="F327" s="50"/>
      <c r="G327" s="55"/>
      <c r="H327" s="233"/>
    </row>
    <row r="328" spans="1:8" s="45" customFormat="1" ht="15.75" customHeight="1" x14ac:dyDescent="0.25">
      <c r="A328" s="67">
        <v>1</v>
      </c>
      <c r="B328" s="51" t="s">
        <v>203</v>
      </c>
      <c r="C328" s="22"/>
      <c r="D328" s="44">
        <v>5225</v>
      </c>
      <c r="E328" s="50"/>
      <c r="F328" s="50"/>
      <c r="G328" s="55"/>
      <c r="H328" s="233"/>
    </row>
    <row r="329" spans="1:8" s="45" customFormat="1" ht="30.75" customHeight="1" x14ac:dyDescent="0.25">
      <c r="A329" s="67">
        <v>1</v>
      </c>
      <c r="B329" s="51" t="s">
        <v>204</v>
      </c>
      <c r="C329" s="22"/>
      <c r="D329" s="44"/>
      <c r="E329" s="50"/>
      <c r="F329" s="50"/>
      <c r="G329" s="55"/>
      <c r="H329" s="233"/>
    </row>
    <row r="330" spans="1:8" s="45" customFormat="1" x14ac:dyDescent="0.25">
      <c r="A330" s="67">
        <v>1</v>
      </c>
      <c r="B330" s="51" t="s">
        <v>205</v>
      </c>
      <c r="C330" s="22"/>
      <c r="D330" s="44"/>
      <c r="E330" s="50"/>
      <c r="F330" s="50"/>
      <c r="G330" s="55"/>
      <c r="H330" s="233"/>
    </row>
    <row r="331" spans="1:8" s="45" customFormat="1" ht="30" x14ac:dyDescent="0.25">
      <c r="A331" s="67">
        <v>1</v>
      </c>
      <c r="B331" s="51" t="s">
        <v>206</v>
      </c>
      <c r="C331" s="22"/>
      <c r="D331" s="44"/>
      <c r="E331" s="50"/>
      <c r="F331" s="50"/>
      <c r="G331" s="55"/>
      <c r="H331" s="233"/>
    </row>
    <row r="332" spans="1:8" s="45" customFormat="1" x14ac:dyDescent="0.25">
      <c r="A332" s="67">
        <v>1</v>
      </c>
      <c r="B332" s="51" t="s">
        <v>205</v>
      </c>
      <c r="C332" s="22"/>
      <c r="D332" s="75"/>
      <c r="E332" s="50"/>
      <c r="F332" s="50"/>
      <c r="G332" s="55"/>
      <c r="H332" s="233"/>
    </row>
    <row r="333" spans="1:8" s="45" customFormat="1" ht="30" customHeight="1" x14ac:dyDescent="0.25">
      <c r="A333" s="67">
        <v>1</v>
      </c>
      <c r="B333" s="47" t="s">
        <v>207</v>
      </c>
      <c r="C333" s="22"/>
      <c r="D333" s="3">
        <f>SUM(D334,D335,D337)</f>
        <v>8094</v>
      </c>
      <c r="E333" s="50"/>
      <c r="F333" s="50"/>
      <c r="G333" s="55"/>
      <c r="H333" s="233"/>
    </row>
    <row r="334" spans="1:8" s="45" customFormat="1" ht="30" x14ac:dyDescent="0.25">
      <c r="A334" s="67">
        <v>1</v>
      </c>
      <c r="B334" s="51" t="s">
        <v>208</v>
      </c>
      <c r="C334" s="22"/>
      <c r="D334" s="3">
        <v>8094</v>
      </c>
      <c r="E334" s="50"/>
      <c r="F334" s="50"/>
      <c r="G334" s="55"/>
      <c r="H334" s="233"/>
    </row>
    <row r="335" spans="1:8" s="45" customFormat="1" ht="45" x14ac:dyDescent="0.25">
      <c r="A335" s="67">
        <v>1</v>
      </c>
      <c r="B335" s="51" t="s">
        <v>209</v>
      </c>
      <c r="C335" s="22"/>
      <c r="D335" s="41"/>
      <c r="E335" s="50"/>
      <c r="F335" s="50"/>
      <c r="G335" s="55"/>
      <c r="H335" s="233"/>
    </row>
    <row r="336" spans="1:8" s="45" customFormat="1" x14ac:dyDescent="0.25">
      <c r="A336" s="67">
        <v>1</v>
      </c>
      <c r="B336" s="51" t="s">
        <v>205</v>
      </c>
      <c r="C336" s="22"/>
      <c r="D336" s="41"/>
      <c r="E336" s="50"/>
      <c r="F336" s="50"/>
      <c r="G336" s="55"/>
      <c r="H336" s="233"/>
    </row>
    <row r="337" spans="1:8" s="45" customFormat="1" ht="45" x14ac:dyDescent="0.25">
      <c r="A337" s="67">
        <v>1</v>
      </c>
      <c r="B337" s="51" t="s">
        <v>210</v>
      </c>
      <c r="C337" s="22"/>
      <c r="D337" s="41"/>
      <c r="E337" s="50"/>
      <c r="F337" s="50"/>
      <c r="G337" s="55"/>
      <c r="H337" s="233"/>
    </row>
    <row r="338" spans="1:8" s="45" customFormat="1" x14ac:dyDescent="0.25">
      <c r="A338" s="67">
        <v>1</v>
      </c>
      <c r="B338" s="51" t="s">
        <v>205</v>
      </c>
      <c r="C338" s="22"/>
      <c r="D338" s="41"/>
      <c r="E338" s="50"/>
      <c r="F338" s="50"/>
      <c r="G338" s="55"/>
      <c r="H338" s="233"/>
    </row>
    <row r="339" spans="1:8" s="45" customFormat="1" ht="31.5" customHeight="1" x14ac:dyDescent="0.25">
      <c r="A339" s="67">
        <v>1</v>
      </c>
      <c r="B339" s="47" t="s">
        <v>211</v>
      </c>
      <c r="C339" s="22"/>
      <c r="D339" s="3"/>
      <c r="E339" s="50"/>
      <c r="F339" s="50"/>
      <c r="G339" s="55"/>
      <c r="H339" s="233"/>
    </row>
    <row r="340" spans="1:8" s="45" customFormat="1" ht="15.75" customHeight="1" x14ac:dyDescent="0.25">
      <c r="A340" s="67">
        <v>1</v>
      </c>
      <c r="B340" s="47" t="s">
        <v>212</v>
      </c>
      <c r="C340" s="22"/>
      <c r="D340" s="3"/>
      <c r="E340" s="50"/>
      <c r="F340" s="50"/>
      <c r="G340" s="55"/>
      <c r="H340" s="233"/>
    </row>
    <row r="341" spans="1:8" s="45" customFormat="1" ht="15.75" customHeight="1" x14ac:dyDescent="0.25">
      <c r="A341" s="67">
        <v>1</v>
      </c>
      <c r="B341" s="23" t="s">
        <v>213</v>
      </c>
      <c r="C341" s="22"/>
      <c r="D341" s="3"/>
      <c r="E341" s="50"/>
      <c r="F341" s="50"/>
      <c r="G341" s="55"/>
      <c r="H341" s="233"/>
    </row>
    <row r="342" spans="1:8" s="45" customFormat="1" x14ac:dyDescent="0.25">
      <c r="A342" s="67">
        <v>1</v>
      </c>
      <c r="B342" s="24" t="s">
        <v>114</v>
      </c>
      <c r="C342" s="46"/>
      <c r="D342" s="44"/>
      <c r="E342" s="50"/>
      <c r="F342" s="50"/>
      <c r="G342" s="55"/>
      <c r="H342" s="233"/>
    </row>
    <row r="343" spans="1:8" s="45" customFormat="1" x14ac:dyDescent="0.25">
      <c r="A343" s="67">
        <v>1</v>
      </c>
      <c r="B343" s="43" t="s">
        <v>144</v>
      </c>
      <c r="C343" s="46"/>
      <c r="D343" s="75"/>
      <c r="E343" s="50"/>
      <c r="F343" s="50"/>
      <c r="G343" s="55"/>
      <c r="H343" s="233"/>
    </row>
    <row r="344" spans="1:8" ht="30" x14ac:dyDescent="0.25">
      <c r="A344" s="67">
        <v>1</v>
      </c>
      <c r="B344" s="24" t="s">
        <v>115</v>
      </c>
      <c r="C344" s="22"/>
      <c r="D344" s="3">
        <v>18500</v>
      </c>
      <c r="E344" s="18"/>
      <c r="F344" s="3"/>
      <c r="G344" s="3"/>
    </row>
    <row r="345" spans="1:8" s="45" customFormat="1" ht="15.75" customHeight="1" x14ac:dyDescent="0.25">
      <c r="A345" s="67">
        <v>1</v>
      </c>
      <c r="B345" s="24" t="s">
        <v>214</v>
      </c>
      <c r="C345" s="22"/>
      <c r="D345" s="3"/>
      <c r="E345" s="50"/>
      <c r="F345" s="50"/>
      <c r="G345" s="55"/>
      <c r="H345" s="233"/>
    </row>
    <row r="346" spans="1:8" s="45" customFormat="1" x14ac:dyDescent="0.25">
      <c r="A346" s="67">
        <v>1</v>
      </c>
      <c r="B346" s="52"/>
      <c r="C346" s="22"/>
      <c r="D346" s="3"/>
      <c r="E346" s="50"/>
      <c r="F346" s="50"/>
      <c r="G346" s="55"/>
      <c r="H346" s="233"/>
    </row>
    <row r="347" spans="1:8" s="45" customFormat="1" x14ac:dyDescent="0.25">
      <c r="A347" s="67">
        <v>1</v>
      </c>
      <c r="B347" s="53" t="s">
        <v>146</v>
      </c>
      <c r="C347" s="22"/>
      <c r="D347" s="18">
        <f>D324+ROUND(D342*3.2,0)+D344</f>
        <v>49219</v>
      </c>
      <c r="E347" s="50"/>
      <c r="F347" s="50"/>
      <c r="G347" s="55"/>
      <c r="H347" s="233"/>
    </row>
    <row r="348" spans="1:8" s="45" customFormat="1" x14ac:dyDescent="0.25">
      <c r="A348" s="67">
        <v>1</v>
      </c>
      <c r="B348" s="54" t="s">
        <v>145</v>
      </c>
      <c r="C348" s="22"/>
      <c r="D348" s="18">
        <f>SUM(D322,D347)</f>
        <v>312625</v>
      </c>
      <c r="E348" s="50"/>
      <c r="F348" s="50"/>
      <c r="G348" s="55"/>
      <c r="H348" s="233"/>
    </row>
    <row r="349" spans="1:8" s="45" customFormat="1" x14ac:dyDescent="0.25">
      <c r="A349" s="67">
        <v>1</v>
      </c>
      <c r="B349" s="170" t="s">
        <v>116</v>
      </c>
      <c r="C349" s="22"/>
      <c r="D349" s="173">
        <f>D350</f>
        <v>3032</v>
      </c>
      <c r="E349" s="252"/>
      <c r="F349" s="252"/>
      <c r="G349" s="18"/>
      <c r="H349" s="233"/>
    </row>
    <row r="350" spans="1:8" s="45" customFormat="1" x14ac:dyDescent="0.25">
      <c r="A350" s="67">
        <v>1</v>
      </c>
      <c r="B350" s="269" t="s">
        <v>33</v>
      </c>
      <c r="C350" s="22"/>
      <c r="D350" s="3">
        <v>3032</v>
      </c>
      <c r="E350" s="252"/>
      <c r="F350" s="252"/>
      <c r="G350" s="18"/>
      <c r="H350" s="233"/>
    </row>
    <row r="351" spans="1:8" x14ac:dyDescent="0.25">
      <c r="A351" s="67">
        <v>1</v>
      </c>
      <c r="B351" s="33" t="s">
        <v>7</v>
      </c>
      <c r="C351" s="22"/>
      <c r="D351" s="3"/>
      <c r="E351" s="3"/>
      <c r="F351" s="3"/>
      <c r="G351" s="3"/>
    </row>
    <row r="352" spans="1:8" x14ac:dyDescent="0.25">
      <c r="A352" s="67">
        <v>1</v>
      </c>
      <c r="B352" s="42" t="s">
        <v>76</v>
      </c>
      <c r="C352" s="22"/>
      <c r="D352" s="3"/>
      <c r="E352" s="3"/>
      <c r="F352" s="3"/>
      <c r="G352" s="3"/>
    </row>
    <row r="353" spans="1:8" x14ac:dyDescent="0.25">
      <c r="A353" s="67">
        <v>1</v>
      </c>
      <c r="B353" s="30" t="s">
        <v>37</v>
      </c>
      <c r="C353" s="2">
        <v>240</v>
      </c>
      <c r="D353" s="3">
        <v>3140</v>
      </c>
      <c r="E353" s="59">
        <v>8</v>
      </c>
      <c r="F353" s="3">
        <f>ROUND(G353/C353,0)</f>
        <v>105</v>
      </c>
      <c r="G353" s="3">
        <f>ROUND(D353*E353,0)</f>
        <v>25120</v>
      </c>
    </row>
    <row r="354" spans="1:8" x14ac:dyDescent="0.25">
      <c r="A354" s="67">
        <v>1</v>
      </c>
      <c r="B354" s="30" t="s">
        <v>11</v>
      </c>
      <c r="C354" s="2">
        <v>240</v>
      </c>
      <c r="D354" s="3">
        <v>855</v>
      </c>
      <c r="E354" s="59">
        <v>4</v>
      </c>
      <c r="F354" s="3">
        <f>ROUND(G354/C354,0)</f>
        <v>14</v>
      </c>
      <c r="G354" s="3">
        <f>ROUND(D354*E354,0)</f>
        <v>3420</v>
      </c>
    </row>
    <row r="355" spans="1:8" x14ac:dyDescent="0.25">
      <c r="A355" s="67">
        <v>1</v>
      </c>
      <c r="B355" s="30" t="s">
        <v>8</v>
      </c>
      <c r="C355" s="257">
        <v>240</v>
      </c>
      <c r="D355" s="3">
        <v>185</v>
      </c>
      <c r="E355" s="76">
        <v>4</v>
      </c>
      <c r="F355" s="3">
        <f>ROUND(G355/C355,0)</f>
        <v>3</v>
      </c>
      <c r="G355" s="3">
        <f>ROUND(D355*E355,0)</f>
        <v>740</v>
      </c>
    </row>
    <row r="356" spans="1:8" x14ac:dyDescent="0.25">
      <c r="A356" s="67">
        <v>1</v>
      </c>
      <c r="B356" s="190" t="s">
        <v>136</v>
      </c>
      <c r="C356" s="257"/>
      <c r="D356" s="34">
        <f>SUM(D353:D355)</f>
        <v>4180</v>
      </c>
      <c r="E356" s="17">
        <f t="shared" ref="E356:E357" si="26">G356/D356</f>
        <v>7.0047846889952154</v>
      </c>
      <c r="F356" s="34">
        <f t="shared" ref="F356:G356" si="27">SUM(F353:F355)</f>
        <v>122</v>
      </c>
      <c r="G356" s="34">
        <f t="shared" si="27"/>
        <v>29280</v>
      </c>
    </row>
    <row r="357" spans="1:8" ht="21" customHeight="1" x14ac:dyDescent="0.25">
      <c r="A357" s="67">
        <v>1</v>
      </c>
      <c r="B357" s="31" t="s">
        <v>112</v>
      </c>
      <c r="C357" s="258"/>
      <c r="D357" s="266">
        <f>D356</f>
        <v>4180</v>
      </c>
      <c r="E357" s="17">
        <f t="shared" si="26"/>
        <v>7.0047846889952154</v>
      </c>
      <c r="F357" s="266">
        <f t="shared" ref="F357:G357" si="28">F356</f>
        <v>122</v>
      </c>
      <c r="G357" s="266">
        <f t="shared" si="28"/>
        <v>29280</v>
      </c>
    </row>
    <row r="358" spans="1:8" s="67" customFormat="1" thickBot="1" x14ac:dyDescent="0.25">
      <c r="A358" s="67">
        <v>1</v>
      </c>
      <c r="B358" s="259" t="s">
        <v>10</v>
      </c>
      <c r="C358" s="80"/>
      <c r="D358" s="80"/>
      <c r="E358" s="80"/>
      <c r="F358" s="80"/>
      <c r="G358" s="80"/>
      <c r="H358" s="213"/>
    </row>
    <row r="359" spans="1:8" hidden="1" x14ac:dyDescent="0.25">
      <c r="A359" s="67">
        <v>1</v>
      </c>
      <c r="B359" s="263"/>
      <c r="C359" s="229"/>
      <c r="D359" s="230"/>
      <c r="E359" s="230"/>
      <c r="F359" s="230"/>
      <c r="G359" s="230"/>
    </row>
    <row r="360" spans="1:8" hidden="1" x14ac:dyDescent="0.25">
      <c r="A360" s="67">
        <v>1</v>
      </c>
      <c r="B360" s="256" t="s">
        <v>122</v>
      </c>
      <c r="C360" s="62"/>
      <c r="D360" s="3"/>
      <c r="E360" s="3"/>
      <c r="F360" s="3"/>
      <c r="G360" s="3"/>
    </row>
    <row r="361" spans="1:8" s="45" customFormat="1" ht="18.75" hidden="1" customHeight="1" x14ac:dyDescent="0.25">
      <c r="A361" s="67">
        <v>1</v>
      </c>
      <c r="B361" s="21" t="s">
        <v>195</v>
      </c>
      <c r="C361" s="21"/>
      <c r="D361" s="73"/>
      <c r="E361" s="44"/>
      <c r="F361" s="44"/>
      <c r="G361" s="44"/>
      <c r="H361" s="233"/>
    </row>
    <row r="362" spans="1:8" s="45" customFormat="1" ht="30" hidden="1" x14ac:dyDescent="0.25">
      <c r="A362" s="67">
        <v>1</v>
      </c>
      <c r="B362" s="23" t="s">
        <v>313</v>
      </c>
      <c r="C362" s="46"/>
      <c r="D362" s="44">
        <f>SUM(D363,D364,D365,D366)</f>
        <v>38120</v>
      </c>
      <c r="E362" s="44"/>
      <c r="F362" s="44"/>
      <c r="G362" s="44"/>
      <c r="H362" s="233"/>
    </row>
    <row r="363" spans="1:8" s="45" customFormat="1" hidden="1" x14ac:dyDescent="0.25">
      <c r="A363" s="67">
        <v>1</v>
      </c>
      <c r="B363" s="47" t="s">
        <v>196</v>
      </c>
      <c r="C363" s="46"/>
      <c r="D363" s="44"/>
      <c r="E363" s="44"/>
      <c r="F363" s="44"/>
      <c r="G363" s="44"/>
      <c r="H363" s="233"/>
    </row>
    <row r="364" spans="1:8" s="45" customFormat="1" ht="36.75" hidden="1" customHeight="1" x14ac:dyDescent="0.25">
      <c r="A364" s="67">
        <v>1</v>
      </c>
      <c r="B364" s="47" t="s">
        <v>197</v>
      </c>
      <c r="C364" s="46"/>
      <c r="D364" s="3">
        <v>25625</v>
      </c>
      <c r="E364" s="44"/>
      <c r="F364" s="44"/>
      <c r="G364" s="44"/>
      <c r="H364" s="233"/>
    </row>
    <row r="365" spans="1:8" s="45" customFormat="1" ht="30" hidden="1" x14ac:dyDescent="0.25">
      <c r="A365" s="67">
        <v>1</v>
      </c>
      <c r="B365" s="47" t="s">
        <v>198</v>
      </c>
      <c r="C365" s="46"/>
      <c r="D365" s="3"/>
      <c r="E365" s="44"/>
      <c r="F365" s="44"/>
      <c r="G365" s="44"/>
      <c r="H365" s="233"/>
    </row>
    <row r="366" spans="1:8" s="45" customFormat="1" hidden="1" x14ac:dyDescent="0.25">
      <c r="A366" s="67">
        <v>1</v>
      </c>
      <c r="B366" s="23" t="s">
        <v>199</v>
      </c>
      <c r="C366" s="46"/>
      <c r="D366" s="3">
        <v>12495</v>
      </c>
      <c r="E366" s="44"/>
      <c r="F366" s="44"/>
      <c r="G366" s="44"/>
      <c r="H366" s="233"/>
    </row>
    <row r="367" spans="1:8" s="45" customFormat="1" ht="45" hidden="1" x14ac:dyDescent="0.25">
      <c r="A367" s="67">
        <v>1</v>
      </c>
      <c r="B367" s="23" t="s">
        <v>277</v>
      </c>
      <c r="C367" s="46"/>
      <c r="D367" s="13">
        <v>1375</v>
      </c>
      <c r="E367" s="44"/>
      <c r="F367" s="44"/>
      <c r="G367" s="44"/>
      <c r="H367" s="233"/>
    </row>
    <row r="368" spans="1:8" hidden="1" x14ac:dyDescent="0.25">
      <c r="A368" s="67">
        <v>1</v>
      </c>
      <c r="B368" s="24" t="s">
        <v>114</v>
      </c>
      <c r="C368" s="22"/>
      <c r="D368" s="3">
        <v>45000</v>
      </c>
      <c r="E368" s="3"/>
      <c r="F368" s="3"/>
      <c r="G368" s="3"/>
    </row>
    <row r="369" spans="1:8" s="45" customFormat="1" hidden="1" x14ac:dyDescent="0.25">
      <c r="A369" s="67">
        <v>1</v>
      </c>
      <c r="B369" s="43" t="s">
        <v>144</v>
      </c>
      <c r="C369" s="234"/>
      <c r="D369" s="3"/>
      <c r="E369" s="44"/>
      <c r="F369" s="44"/>
      <c r="G369" s="44"/>
      <c r="H369" s="233"/>
    </row>
    <row r="370" spans="1:8" s="45" customFormat="1" ht="15.75" hidden="1" customHeight="1" x14ac:dyDescent="0.25">
      <c r="A370" s="67">
        <v>1</v>
      </c>
      <c r="B370" s="48" t="s">
        <v>200</v>
      </c>
      <c r="C370" s="49"/>
      <c r="D370" s="46">
        <f>D362+ROUND(D368*3.2,0)</f>
        <v>182120</v>
      </c>
      <c r="E370" s="50"/>
      <c r="F370" s="50"/>
      <c r="G370" s="55"/>
      <c r="H370" s="233"/>
    </row>
    <row r="371" spans="1:8" s="45" customFormat="1" ht="15.75" hidden="1" customHeight="1" x14ac:dyDescent="0.25">
      <c r="A371" s="67">
        <v>1</v>
      </c>
      <c r="B371" s="21" t="s">
        <v>147</v>
      </c>
      <c r="C371" s="22"/>
      <c r="D371" s="3"/>
      <c r="E371" s="50"/>
      <c r="F371" s="50"/>
      <c r="G371" s="55"/>
      <c r="H371" s="233"/>
    </row>
    <row r="372" spans="1:8" s="45" customFormat="1" ht="32.25" hidden="1" customHeight="1" x14ac:dyDescent="0.25">
      <c r="A372" s="67">
        <v>1</v>
      </c>
      <c r="B372" s="23" t="s">
        <v>313</v>
      </c>
      <c r="C372" s="22"/>
      <c r="D372" s="3">
        <f>SUM(D373,D374,D381,D387,D388,D389)</f>
        <v>20342</v>
      </c>
      <c r="E372" s="50"/>
      <c r="F372" s="50"/>
      <c r="G372" s="55"/>
      <c r="H372" s="233"/>
    </row>
    <row r="373" spans="1:8" s="45" customFormat="1" ht="15.75" hidden="1" customHeight="1" x14ac:dyDescent="0.25">
      <c r="A373" s="67">
        <v>1</v>
      </c>
      <c r="B373" s="23" t="s">
        <v>196</v>
      </c>
      <c r="C373" s="22"/>
      <c r="D373" s="3"/>
      <c r="E373" s="50"/>
      <c r="F373" s="50"/>
      <c r="G373" s="55"/>
      <c r="H373" s="233"/>
    </row>
    <row r="374" spans="1:8" s="45" customFormat="1" ht="15.75" hidden="1" customHeight="1" x14ac:dyDescent="0.25">
      <c r="A374" s="67">
        <v>1</v>
      </c>
      <c r="B374" s="47" t="s">
        <v>201</v>
      </c>
      <c r="C374" s="22"/>
      <c r="D374" s="3">
        <f>D375+D376+D377+D379</f>
        <v>13064</v>
      </c>
      <c r="E374" s="50"/>
      <c r="F374" s="50"/>
      <c r="G374" s="55"/>
      <c r="H374" s="233"/>
    </row>
    <row r="375" spans="1:8" s="45" customFormat="1" ht="19.5" hidden="1" customHeight="1" x14ac:dyDescent="0.25">
      <c r="A375" s="67">
        <v>1</v>
      </c>
      <c r="B375" s="51" t="s">
        <v>202</v>
      </c>
      <c r="C375" s="22"/>
      <c r="D375" s="44">
        <v>10280</v>
      </c>
      <c r="E375" s="50"/>
      <c r="F375" s="50"/>
      <c r="G375" s="55"/>
      <c r="H375" s="233"/>
    </row>
    <row r="376" spans="1:8" s="45" customFormat="1" ht="15.75" hidden="1" customHeight="1" x14ac:dyDescent="0.25">
      <c r="A376" s="67">
        <v>1</v>
      </c>
      <c r="B376" s="51" t="s">
        <v>203</v>
      </c>
      <c r="C376" s="22"/>
      <c r="D376" s="44">
        <v>2784</v>
      </c>
      <c r="E376" s="50"/>
      <c r="F376" s="50"/>
      <c r="G376" s="55"/>
      <c r="H376" s="233"/>
    </row>
    <row r="377" spans="1:8" s="45" customFormat="1" ht="30.75" hidden="1" customHeight="1" x14ac:dyDescent="0.25">
      <c r="A377" s="67">
        <v>1</v>
      </c>
      <c r="B377" s="51" t="s">
        <v>204</v>
      </c>
      <c r="C377" s="22"/>
      <c r="D377" s="44"/>
      <c r="E377" s="50"/>
      <c r="F377" s="50"/>
      <c r="G377" s="55"/>
      <c r="H377" s="233"/>
    </row>
    <row r="378" spans="1:8" s="45" customFormat="1" hidden="1" x14ac:dyDescent="0.25">
      <c r="A378" s="67">
        <v>1</v>
      </c>
      <c r="B378" s="51" t="s">
        <v>205</v>
      </c>
      <c r="C378" s="22"/>
      <c r="D378" s="44"/>
      <c r="E378" s="50"/>
      <c r="F378" s="50"/>
      <c r="G378" s="55"/>
      <c r="H378" s="233"/>
    </row>
    <row r="379" spans="1:8" s="45" customFormat="1" ht="30" hidden="1" x14ac:dyDescent="0.25">
      <c r="A379" s="67">
        <v>1</v>
      </c>
      <c r="B379" s="51" t="s">
        <v>206</v>
      </c>
      <c r="C379" s="22"/>
      <c r="D379" s="44"/>
      <c r="E379" s="50"/>
      <c r="F379" s="50"/>
      <c r="G379" s="55"/>
      <c r="H379" s="233"/>
    </row>
    <row r="380" spans="1:8" s="45" customFormat="1" hidden="1" x14ac:dyDescent="0.25">
      <c r="A380" s="67">
        <v>1</v>
      </c>
      <c r="B380" s="51" t="s">
        <v>205</v>
      </c>
      <c r="C380" s="22"/>
      <c r="D380" s="75"/>
      <c r="E380" s="50"/>
      <c r="F380" s="50"/>
      <c r="G380" s="55"/>
      <c r="H380" s="233"/>
    </row>
    <row r="381" spans="1:8" s="45" customFormat="1" ht="30" hidden="1" customHeight="1" x14ac:dyDescent="0.25">
      <c r="A381" s="67">
        <v>1</v>
      </c>
      <c r="B381" s="47" t="s">
        <v>207</v>
      </c>
      <c r="C381" s="22"/>
      <c r="D381" s="3">
        <f>SUM(D382,D383,D385)</f>
        <v>7278</v>
      </c>
      <c r="E381" s="50"/>
      <c r="F381" s="50"/>
      <c r="G381" s="55"/>
      <c r="H381" s="233"/>
    </row>
    <row r="382" spans="1:8" s="45" customFormat="1" ht="30" hidden="1" x14ac:dyDescent="0.25">
      <c r="A382" s="67">
        <v>1</v>
      </c>
      <c r="B382" s="51" t="s">
        <v>208</v>
      </c>
      <c r="C382" s="22"/>
      <c r="D382" s="3">
        <v>7278</v>
      </c>
      <c r="E382" s="50"/>
      <c r="F382" s="50"/>
      <c r="G382" s="55"/>
      <c r="H382" s="233"/>
    </row>
    <row r="383" spans="1:8" s="45" customFormat="1" ht="45" hidden="1" x14ac:dyDescent="0.25">
      <c r="A383" s="67">
        <v>1</v>
      </c>
      <c r="B383" s="51" t="s">
        <v>209</v>
      </c>
      <c r="C383" s="22"/>
      <c r="D383" s="41"/>
      <c r="E383" s="50"/>
      <c r="F383" s="50"/>
      <c r="G383" s="55"/>
      <c r="H383" s="233"/>
    </row>
    <row r="384" spans="1:8" s="45" customFormat="1" hidden="1" x14ac:dyDescent="0.25">
      <c r="A384" s="67">
        <v>1</v>
      </c>
      <c r="B384" s="51" t="s">
        <v>205</v>
      </c>
      <c r="C384" s="22"/>
      <c r="D384" s="41"/>
      <c r="E384" s="50"/>
      <c r="F384" s="50"/>
      <c r="G384" s="55"/>
      <c r="H384" s="233"/>
    </row>
    <row r="385" spans="1:8" s="45" customFormat="1" ht="45" hidden="1" x14ac:dyDescent="0.25">
      <c r="A385" s="67">
        <v>1</v>
      </c>
      <c r="B385" s="51" t="s">
        <v>210</v>
      </c>
      <c r="C385" s="22"/>
      <c r="D385" s="41"/>
      <c r="E385" s="50"/>
      <c r="F385" s="50"/>
      <c r="G385" s="55"/>
      <c r="H385" s="233"/>
    </row>
    <row r="386" spans="1:8" s="45" customFormat="1" hidden="1" x14ac:dyDescent="0.25">
      <c r="A386" s="67">
        <v>1</v>
      </c>
      <c r="B386" s="51" t="s">
        <v>205</v>
      </c>
      <c r="C386" s="22"/>
      <c r="D386" s="41"/>
      <c r="E386" s="50"/>
      <c r="F386" s="50"/>
      <c r="G386" s="55"/>
      <c r="H386" s="233"/>
    </row>
    <row r="387" spans="1:8" s="45" customFormat="1" ht="31.5" hidden="1" customHeight="1" x14ac:dyDescent="0.25">
      <c r="A387" s="67">
        <v>1</v>
      </c>
      <c r="B387" s="47" t="s">
        <v>211</v>
      </c>
      <c r="C387" s="22"/>
      <c r="D387" s="3"/>
      <c r="E387" s="50"/>
      <c r="F387" s="50"/>
      <c r="G387" s="55"/>
      <c r="H387" s="233"/>
    </row>
    <row r="388" spans="1:8" s="45" customFormat="1" ht="15.75" hidden="1" customHeight="1" x14ac:dyDescent="0.25">
      <c r="A388" s="67">
        <v>1</v>
      </c>
      <c r="B388" s="47" t="s">
        <v>212</v>
      </c>
      <c r="C388" s="22"/>
      <c r="D388" s="3"/>
      <c r="E388" s="50"/>
      <c r="F388" s="50"/>
      <c r="G388" s="55"/>
      <c r="H388" s="233"/>
    </row>
    <row r="389" spans="1:8" s="45" customFormat="1" ht="15.75" hidden="1" customHeight="1" x14ac:dyDescent="0.25">
      <c r="A389" s="67">
        <v>1</v>
      </c>
      <c r="B389" s="23" t="s">
        <v>213</v>
      </c>
      <c r="C389" s="22"/>
      <c r="D389" s="3"/>
      <c r="E389" s="50"/>
      <c r="F389" s="50"/>
      <c r="G389" s="55"/>
      <c r="H389" s="233"/>
    </row>
    <row r="390" spans="1:8" s="45" customFormat="1" hidden="1" x14ac:dyDescent="0.25">
      <c r="A390" s="67">
        <v>1</v>
      </c>
      <c r="B390" s="24" t="s">
        <v>114</v>
      </c>
      <c r="C390" s="46"/>
      <c r="D390" s="44"/>
      <c r="E390" s="50"/>
      <c r="F390" s="50"/>
      <c r="G390" s="55"/>
      <c r="H390" s="233"/>
    </row>
    <row r="391" spans="1:8" s="45" customFormat="1" hidden="1" x14ac:dyDescent="0.25">
      <c r="A391" s="67">
        <v>1</v>
      </c>
      <c r="B391" s="43" t="s">
        <v>144</v>
      </c>
      <c r="C391" s="46"/>
      <c r="D391" s="75"/>
      <c r="E391" s="50"/>
      <c r="F391" s="50"/>
      <c r="G391" s="55"/>
      <c r="H391" s="233"/>
    </row>
    <row r="392" spans="1:8" ht="30" hidden="1" x14ac:dyDescent="0.25">
      <c r="A392" s="67">
        <v>1</v>
      </c>
      <c r="B392" s="24" t="s">
        <v>115</v>
      </c>
      <c r="C392" s="22"/>
      <c r="D392" s="3">
        <v>15000</v>
      </c>
      <c r="E392" s="3"/>
      <c r="F392" s="3"/>
      <c r="G392" s="3"/>
    </row>
    <row r="393" spans="1:8" s="45" customFormat="1" ht="15.75" hidden="1" customHeight="1" x14ac:dyDescent="0.25">
      <c r="A393" s="67">
        <v>1</v>
      </c>
      <c r="B393" s="24" t="s">
        <v>214</v>
      </c>
      <c r="C393" s="22"/>
      <c r="D393" s="3"/>
      <c r="E393" s="50"/>
      <c r="F393" s="50"/>
      <c r="G393" s="55"/>
      <c r="H393" s="233"/>
    </row>
    <row r="394" spans="1:8" s="45" customFormat="1" hidden="1" x14ac:dyDescent="0.25">
      <c r="A394" s="67">
        <v>1</v>
      </c>
      <c r="B394" s="52" t="s">
        <v>215</v>
      </c>
      <c r="C394" s="22"/>
      <c r="D394" s="3"/>
      <c r="E394" s="50"/>
      <c r="F394" s="50"/>
      <c r="G394" s="55"/>
      <c r="H394" s="233"/>
    </row>
    <row r="395" spans="1:8" s="45" customFormat="1" hidden="1" x14ac:dyDescent="0.25">
      <c r="A395" s="67">
        <v>1</v>
      </c>
      <c r="B395" s="53" t="s">
        <v>146</v>
      </c>
      <c r="C395" s="22"/>
      <c r="D395" s="18">
        <f>D372+ROUND(D390*3.2,0)+D392</f>
        <v>35342</v>
      </c>
      <c r="E395" s="50"/>
      <c r="F395" s="50"/>
      <c r="G395" s="55"/>
      <c r="H395" s="233"/>
    </row>
    <row r="396" spans="1:8" s="45" customFormat="1" hidden="1" x14ac:dyDescent="0.25">
      <c r="A396" s="67">
        <v>1</v>
      </c>
      <c r="B396" s="54" t="s">
        <v>145</v>
      </c>
      <c r="C396" s="22"/>
      <c r="D396" s="18">
        <f>SUM(D370,D395)</f>
        <v>217462</v>
      </c>
      <c r="E396" s="50"/>
      <c r="F396" s="50"/>
      <c r="G396" s="55"/>
      <c r="H396" s="233"/>
    </row>
    <row r="397" spans="1:8" s="45" customFormat="1" hidden="1" x14ac:dyDescent="0.25">
      <c r="A397" s="67">
        <v>1</v>
      </c>
      <c r="B397" s="170" t="s">
        <v>116</v>
      </c>
      <c r="C397" s="22"/>
      <c r="D397" s="173">
        <f>D398</f>
        <v>1298</v>
      </c>
      <c r="E397" s="252"/>
      <c r="F397" s="252"/>
      <c r="G397" s="18"/>
      <c r="H397" s="233"/>
    </row>
    <row r="398" spans="1:8" s="45" customFormat="1" hidden="1" x14ac:dyDescent="0.25">
      <c r="A398" s="67">
        <v>1</v>
      </c>
      <c r="B398" s="269" t="s">
        <v>33</v>
      </c>
      <c r="C398" s="22"/>
      <c r="D398" s="3">
        <v>1298</v>
      </c>
      <c r="E398" s="252"/>
      <c r="F398" s="252"/>
      <c r="G398" s="18"/>
      <c r="H398" s="233"/>
    </row>
    <row r="399" spans="1:8" hidden="1" x14ac:dyDescent="0.25">
      <c r="A399" s="67">
        <v>1</v>
      </c>
      <c r="B399" s="33" t="s">
        <v>7</v>
      </c>
      <c r="C399" s="22"/>
      <c r="D399" s="3"/>
      <c r="E399" s="3"/>
      <c r="F399" s="3"/>
      <c r="G399" s="3"/>
    </row>
    <row r="400" spans="1:8" hidden="1" x14ac:dyDescent="0.25">
      <c r="A400" s="67">
        <v>1</v>
      </c>
      <c r="B400" s="42" t="s">
        <v>76</v>
      </c>
      <c r="C400" s="22"/>
      <c r="D400" s="3"/>
      <c r="E400" s="3"/>
      <c r="F400" s="3"/>
      <c r="G400" s="3"/>
    </row>
    <row r="401" spans="1:8" hidden="1" x14ac:dyDescent="0.25">
      <c r="A401" s="67">
        <v>1</v>
      </c>
      <c r="B401" s="30" t="s">
        <v>37</v>
      </c>
      <c r="C401" s="2">
        <v>240</v>
      </c>
      <c r="D401" s="3">
        <v>2003</v>
      </c>
      <c r="E401" s="59">
        <v>8</v>
      </c>
      <c r="F401" s="3">
        <f>ROUND(G401/C401,0)</f>
        <v>67</v>
      </c>
      <c r="G401" s="3">
        <f>ROUND(D401*E401,0)</f>
        <v>16024</v>
      </c>
    </row>
    <row r="402" spans="1:8" ht="18" hidden="1" customHeight="1" x14ac:dyDescent="0.25">
      <c r="A402" s="67">
        <v>1</v>
      </c>
      <c r="B402" s="190" t="s">
        <v>136</v>
      </c>
      <c r="C402" s="22"/>
      <c r="D402" s="34">
        <f>D400+D401</f>
        <v>2003</v>
      </c>
      <c r="E402" s="17">
        <f t="shared" ref="E402:E403" si="29">G402/D402</f>
        <v>8</v>
      </c>
      <c r="F402" s="34">
        <f>F400+F401</f>
        <v>67</v>
      </c>
      <c r="G402" s="34">
        <f>G400+G401</f>
        <v>16024</v>
      </c>
    </row>
    <row r="403" spans="1:8" ht="18" hidden="1" customHeight="1" x14ac:dyDescent="0.25">
      <c r="A403" s="67">
        <v>1</v>
      </c>
      <c r="B403" s="270" t="s">
        <v>112</v>
      </c>
      <c r="C403" s="77"/>
      <c r="D403" s="266">
        <f>D402</f>
        <v>2003</v>
      </c>
      <c r="E403" s="17">
        <f t="shared" si="29"/>
        <v>8</v>
      </c>
      <c r="F403" s="266">
        <f t="shared" ref="F403:G403" si="30">F402</f>
        <v>67</v>
      </c>
      <c r="G403" s="266">
        <f t="shared" si="30"/>
        <v>16024</v>
      </c>
    </row>
    <row r="404" spans="1:8" ht="15.75" hidden="1" thickBot="1" x14ac:dyDescent="0.3">
      <c r="A404" s="67">
        <v>1</v>
      </c>
      <c r="B404" s="225" t="s">
        <v>10</v>
      </c>
      <c r="C404" s="226"/>
      <c r="D404" s="226"/>
      <c r="E404" s="226"/>
      <c r="F404" s="226"/>
      <c r="G404" s="226"/>
    </row>
    <row r="405" spans="1:8" hidden="1" x14ac:dyDescent="0.25">
      <c r="A405" s="67">
        <v>1</v>
      </c>
      <c r="B405" s="77"/>
      <c r="C405" s="86"/>
      <c r="D405" s="3"/>
      <c r="E405" s="3"/>
      <c r="F405" s="3"/>
      <c r="G405" s="3"/>
    </row>
    <row r="406" spans="1:8" ht="18" hidden="1" customHeight="1" x14ac:dyDescent="0.25">
      <c r="A406" s="67">
        <v>1</v>
      </c>
      <c r="B406" s="214" t="s">
        <v>123</v>
      </c>
      <c r="C406" s="62"/>
      <c r="D406" s="3"/>
      <c r="E406" s="3"/>
      <c r="F406" s="3"/>
      <c r="G406" s="3"/>
    </row>
    <row r="407" spans="1:8" hidden="1" x14ac:dyDescent="0.25">
      <c r="A407" s="67">
        <v>1</v>
      </c>
      <c r="B407" s="68" t="s">
        <v>4</v>
      </c>
      <c r="C407" s="62"/>
      <c r="D407" s="3"/>
      <c r="E407" s="3"/>
      <c r="F407" s="3"/>
      <c r="G407" s="3"/>
    </row>
    <row r="408" spans="1:8" hidden="1" x14ac:dyDescent="0.25">
      <c r="A408" s="67">
        <v>1</v>
      </c>
      <c r="B408" s="58" t="s">
        <v>11</v>
      </c>
      <c r="C408" s="2">
        <v>340</v>
      </c>
      <c r="D408" s="3">
        <v>160</v>
      </c>
      <c r="E408" s="59">
        <v>3</v>
      </c>
      <c r="F408" s="3">
        <f>ROUND(G408/C408,0)</f>
        <v>1</v>
      </c>
      <c r="G408" s="3">
        <f>ROUND(D408*E408,0)</f>
        <v>480</v>
      </c>
    </row>
    <row r="409" spans="1:8" hidden="1" x14ac:dyDescent="0.25">
      <c r="A409" s="67">
        <v>1</v>
      </c>
      <c r="B409" s="58" t="s">
        <v>23</v>
      </c>
      <c r="C409" s="2">
        <v>340</v>
      </c>
      <c r="D409" s="3">
        <v>275</v>
      </c>
      <c r="E409" s="59">
        <v>3</v>
      </c>
      <c r="F409" s="3">
        <f>ROUND(G409/C409,0)</f>
        <v>2</v>
      </c>
      <c r="G409" s="3">
        <f>ROUND(D409*E409,0)</f>
        <v>825</v>
      </c>
    </row>
    <row r="410" spans="1:8" hidden="1" x14ac:dyDescent="0.25">
      <c r="A410" s="67">
        <v>1</v>
      </c>
      <c r="B410" s="53" t="s">
        <v>5</v>
      </c>
      <c r="C410" s="62"/>
      <c r="D410" s="18">
        <f>D408+D409</f>
        <v>435</v>
      </c>
      <c r="E410" s="17">
        <f>G410/D410</f>
        <v>3</v>
      </c>
      <c r="F410" s="18">
        <f>F408+F409</f>
        <v>3</v>
      </c>
      <c r="G410" s="18">
        <f>G408+G409</f>
        <v>1305</v>
      </c>
    </row>
    <row r="411" spans="1:8" s="45" customFormat="1" ht="18.75" hidden="1" customHeight="1" x14ac:dyDescent="0.25">
      <c r="A411" s="67">
        <v>1</v>
      </c>
      <c r="B411" s="21" t="s">
        <v>195</v>
      </c>
      <c r="C411" s="21"/>
      <c r="D411" s="73"/>
      <c r="E411" s="44"/>
      <c r="F411" s="44"/>
      <c r="G411" s="44"/>
      <c r="H411" s="233"/>
    </row>
    <row r="412" spans="1:8" s="45" customFormat="1" ht="30" hidden="1" x14ac:dyDescent="0.25">
      <c r="A412" s="67">
        <v>1</v>
      </c>
      <c r="B412" s="23" t="s">
        <v>313</v>
      </c>
      <c r="C412" s="46"/>
      <c r="D412" s="44">
        <f>SUM(D413,D414,D415,D416)</f>
        <v>49950</v>
      </c>
      <c r="E412" s="44"/>
      <c r="F412" s="44"/>
      <c r="G412" s="44"/>
      <c r="H412" s="233"/>
    </row>
    <row r="413" spans="1:8" s="45" customFormat="1" hidden="1" x14ac:dyDescent="0.25">
      <c r="A413" s="67">
        <v>1</v>
      </c>
      <c r="B413" s="47" t="s">
        <v>196</v>
      </c>
      <c r="C413" s="46"/>
      <c r="D413" s="44">
        <v>13000</v>
      </c>
      <c r="E413" s="44"/>
      <c r="F413" s="44"/>
      <c r="G413" s="44"/>
      <c r="H413" s="233"/>
    </row>
    <row r="414" spans="1:8" s="45" customFormat="1" ht="36.75" hidden="1" customHeight="1" x14ac:dyDescent="0.25">
      <c r="A414" s="67">
        <v>1</v>
      </c>
      <c r="B414" s="47" t="s">
        <v>197</v>
      </c>
      <c r="C414" s="46"/>
      <c r="D414" s="3">
        <v>23950</v>
      </c>
      <c r="E414" s="44"/>
      <c r="F414" s="44"/>
      <c r="G414" s="44"/>
      <c r="H414" s="233"/>
    </row>
    <row r="415" spans="1:8" s="45" customFormat="1" ht="30" hidden="1" x14ac:dyDescent="0.25">
      <c r="A415" s="67">
        <v>1</v>
      </c>
      <c r="B415" s="47" t="s">
        <v>198</v>
      </c>
      <c r="C415" s="46"/>
      <c r="D415" s="3"/>
      <c r="E415" s="44"/>
      <c r="F415" s="44"/>
      <c r="G415" s="44"/>
      <c r="H415" s="233"/>
    </row>
    <row r="416" spans="1:8" s="45" customFormat="1" hidden="1" x14ac:dyDescent="0.25">
      <c r="A416" s="67">
        <v>1</v>
      </c>
      <c r="B416" s="23" t="s">
        <v>199</v>
      </c>
      <c r="C416" s="46"/>
      <c r="D416" s="3">
        <v>13000</v>
      </c>
      <c r="E416" s="44"/>
      <c r="F416" s="44"/>
      <c r="G416" s="44"/>
      <c r="H416" s="233"/>
    </row>
    <row r="417" spans="1:8" s="45" customFormat="1" ht="45" hidden="1" x14ac:dyDescent="0.25">
      <c r="A417" s="67">
        <v>1</v>
      </c>
      <c r="B417" s="23" t="s">
        <v>277</v>
      </c>
      <c r="C417" s="46"/>
      <c r="D417" s="13">
        <v>1029</v>
      </c>
      <c r="E417" s="44"/>
      <c r="F417" s="44"/>
      <c r="G417" s="44"/>
      <c r="H417" s="233"/>
    </row>
    <row r="418" spans="1:8" hidden="1" x14ac:dyDescent="0.25">
      <c r="A418" s="67">
        <v>1</v>
      </c>
      <c r="B418" s="24" t="s">
        <v>114</v>
      </c>
      <c r="C418" s="22"/>
      <c r="D418" s="3">
        <v>68960</v>
      </c>
      <c r="E418" s="231"/>
      <c r="F418" s="231"/>
      <c r="G418" s="3"/>
    </row>
    <row r="419" spans="1:8" s="45" customFormat="1" hidden="1" x14ac:dyDescent="0.25">
      <c r="A419" s="67">
        <v>1</v>
      </c>
      <c r="B419" s="43" t="s">
        <v>144</v>
      </c>
      <c r="C419" s="234"/>
      <c r="D419" s="3"/>
      <c r="E419" s="44"/>
      <c r="F419" s="44"/>
      <c r="G419" s="44"/>
      <c r="H419" s="233"/>
    </row>
    <row r="420" spans="1:8" s="45" customFormat="1" ht="15.75" hidden="1" customHeight="1" x14ac:dyDescent="0.25">
      <c r="A420" s="67">
        <v>1</v>
      </c>
      <c r="B420" s="48" t="s">
        <v>200</v>
      </c>
      <c r="C420" s="49"/>
      <c r="D420" s="46">
        <f>D412+ROUND(D418*3.2,0)</f>
        <v>270622</v>
      </c>
      <c r="E420" s="50"/>
      <c r="F420" s="50"/>
      <c r="G420" s="55"/>
      <c r="H420" s="233"/>
    </row>
    <row r="421" spans="1:8" s="45" customFormat="1" ht="15.75" hidden="1" customHeight="1" x14ac:dyDescent="0.25">
      <c r="A421" s="67">
        <v>1</v>
      </c>
      <c r="B421" s="21" t="s">
        <v>147</v>
      </c>
      <c r="C421" s="22"/>
      <c r="D421" s="3"/>
      <c r="E421" s="50"/>
      <c r="F421" s="50"/>
      <c r="G421" s="55"/>
      <c r="H421" s="233"/>
    </row>
    <row r="422" spans="1:8" s="45" customFormat="1" ht="30.75" hidden="1" customHeight="1" x14ac:dyDescent="0.25">
      <c r="A422" s="67">
        <v>1</v>
      </c>
      <c r="B422" s="23" t="s">
        <v>313</v>
      </c>
      <c r="C422" s="22"/>
      <c r="D422" s="3">
        <f>SUM(D423,D424,D431,D437,D438,D439)</f>
        <v>30154</v>
      </c>
      <c r="E422" s="50"/>
      <c r="F422" s="50"/>
      <c r="G422" s="55"/>
      <c r="H422" s="233"/>
    </row>
    <row r="423" spans="1:8" s="45" customFormat="1" ht="15.75" hidden="1" customHeight="1" x14ac:dyDescent="0.25">
      <c r="A423" s="67">
        <v>1</v>
      </c>
      <c r="B423" s="23" t="s">
        <v>196</v>
      </c>
      <c r="C423" s="22"/>
      <c r="D423" s="3">
        <v>1000</v>
      </c>
      <c r="E423" s="50"/>
      <c r="F423" s="50"/>
      <c r="G423" s="55"/>
      <c r="H423" s="233"/>
    </row>
    <row r="424" spans="1:8" s="45" customFormat="1" ht="15.75" hidden="1" customHeight="1" x14ac:dyDescent="0.25">
      <c r="A424" s="67">
        <v>1</v>
      </c>
      <c r="B424" s="47" t="s">
        <v>201</v>
      </c>
      <c r="C424" s="22"/>
      <c r="D424" s="3">
        <f>D425+D426+D427+D429</f>
        <v>19015</v>
      </c>
      <c r="E424" s="50"/>
      <c r="F424" s="50"/>
      <c r="G424" s="55"/>
      <c r="H424" s="233"/>
    </row>
    <row r="425" spans="1:8" s="45" customFormat="1" ht="19.5" hidden="1" customHeight="1" x14ac:dyDescent="0.25">
      <c r="A425" s="67">
        <v>1</v>
      </c>
      <c r="B425" s="51" t="s">
        <v>202</v>
      </c>
      <c r="C425" s="22"/>
      <c r="D425" s="44">
        <v>14900</v>
      </c>
      <c r="E425" s="50"/>
      <c r="F425" s="50"/>
      <c r="G425" s="55"/>
      <c r="H425" s="233"/>
    </row>
    <row r="426" spans="1:8" s="45" customFormat="1" ht="15.75" hidden="1" customHeight="1" x14ac:dyDescent="0.25">
      <c r="A426" s="67">
        <v>1</v>
      </c>
      <c r="B426" s="51" t="s">
        <v>203</v>
      </c>
      <c r="C426" s="22"/>
      <c r="D426" s="44">
        <v>4115</v>
      </c>
      <c r="E426" s="50"/>
      <c r="F426" s="50"/>
      <c r="G426" s="55"/>
      <c r="H426" s="233"/>
    </row>
    <row r="427" spans="1:8" s="45" customFormat="1" ht="30.75" hidden="1" customHeight="1" x14ac:dyDescent="0.25">
      <c r="A427" s="67">
        <v>1</v>
      </c>
      <c r="B427" s="51" t="s">
        <v>204</v>
      </c>
      <c r="C427" s="22"/>
      <c r="D427" s="44"/>
      <c r="E427" s="50"/>
      <c r="F427" s="50"/>
      <c r="G427" s="55"/>
      <c r="H427" s="233"/>
    </row>
    <row r="428" spans="1:8" s="45" customFormat="1" hidden="1" x14ac:dyDescent="0.25">
      <c r="A428" s="67">
        <v>1</v>
      </c>
      <c r="B428" s="51" t="s">
        <v>205</v>
      </c>
      <c r="C428" s="22"/>
      <c r="D428" s="44"/>
      <c r="E428" s="50"/>
      <c r="F428" s="50"/>
      <c r="G428" s="55"/>
      <c r="H428" s="233"/>
    </row>
    <row r="429" spans="1:8" s="45" customFormat="1" ht="30" hidden="1" x14ac:dyDescent="0.25">
      <c r="A429" s="67">
        <v>1</v>
      </c>
      <c r="B429" s="51" t="s">
        <v>206</v>
      </c>
      <c r="C429" s="22"/>
      <c r="D429" s="44"/>
      <c r="E429" s="50"/>
      <c r="F429" s="50"/>
      <c r="G429" s="55"/>
      <c r="H429" s="233"/>
    </row>
    <row r="430" spans="1:8" s="45" customFormat="1" hidden="1" x14ac:dyDescent="0.25">
      <c r="A430" s="67">
        <v>1</v>
      </c>
      <c r="B430" s="51" t="s">
        <v>205</v>
      </c>
      <c r="C430" s="22"/>
      <c r="D430" s="75"/>
      <c r="E430" s="50"/>
      <c r="F430" s="50"/>
      <c r="G430" s="55"/>
      <c r="H430" s="233"/>
    </row>
    <row r="431" spans="1:8" s="45" customFormat="1" ht="30" hidden="1" customHeight="1" x14ac:dyDescent="0.25">
      <c r="A431" s="67">
        <v>1</v>
      </c>
      <c r="B431" s="47" t="s">
        <v>207</v>
      </c>
      <c r="C431" s="22"/>
      <c r="D431" s="3">
        <f>SUM(D432,D433,D435)</f>
        <v>8139</v>
      </c>
      <c r="E431" s="50"/>
      <c r="F431" s="50"/>
      <c r="G431" s="55"/>
      <c r="H431" s="233"/>
    </row>
    <row r="432" spans="1:8" s="45" customFormat="1" ht="30" hidden="1" x14ac:dyDescent="0.25">
      <c r="A432" s="67">
        <v>1</v>
      </c>
      <c r="B432" s="51" t="s">
        <v>208</v>
      </c>
      <c r="C432" s="22"/>
      <c r="D432" s="3">
        <v>8139</v>
      </c>
      <c r="E432" s="50"/>
      <c r="F432" s="50"/>
      <c r="G432" s="55"/>
      <c r="H432" s="233"/>
    </row>
    <row r="433" spans="1:8" s="45" customFormat="1" ht="45" hidden="1" x14ac:dyDescent="0.25">
      <c r="A433" s="67">
        <v>1</v>
      </c>
      <c r="B433" s="51" t="s">
        <v>209</v>
      </c>
      <c r="C433" s="22"/>
      <c r="D433" s="41"/>
      <c r="E433" s="50"/>
      <c r="F433" s="50"/>
      <c r="G433" s="55"/>
      <c r="H433" s="233"/>
    </row>
    <row r="434" spans="1:8" s="45" customFormat="1" hidden="1" x14ac:dyDescent="0.25">
      <c r="A434" s="67">
        <v>1</v>
      </c>
      <c r="B434" s="51" t="s">
        <v>205</v>
      </c>
      <c r="C434" s="22"/>
      <c r="D434" s="41"/>
      <c r="E434" s="50"/>
      <c r="F434" s="50"/>
      <c r="G434" s="55"/>
      <c r="H434" s="233"/>
    </row>
    <row r="435" spans="1:8" s="45" customFormat="1" ht="45" hidden="1" x14ac:dyDescent="0.25">
      <c r="A435" s="67">
        <v>1</v>
      </c>
      <c r="B435" s="51" t="s">
        <v>210</v>
      </c>
      <c r="C435" s="22"/>
      <c r="D435" s="41"/>
      <c r="E435" s="50"/>
      <c r="F435" s="50"/>
      <c r="G435" s="55"/>
      <c r="H435" s="233"/>
    </row>
    <row r="436" spans="1:8" s="45" customFormat="1" hidden="1" x14ac:dyDescent="0.25">
      <c r="A436" s="67">
        <v>1</v>
      </c>
      <c r="B436" s="51" t="s">
        <v>205</v>
      </c>
      <c r="C436" s="22"/>
      <c r="D436" s="41"/>
      <c r="E436" s="50"/>
      <c r="F436" s="50"/>
      <c r="G436" s="55"/>
      <c r="H436" s="233"/>
    </row>
    <row r="437" spans="1:8" s="45" customFormat="1" ht="31.5" hidden="1" customHeight="1" x14ac:dyDescent="0.25">
      <c r="A437" s="67">
        <v>1</v>
      </c>
      <c r="B437" s="47" t="s">
        <v>211</v>
      </c>
      <c r="C437" s="22"/>
      <c r="D437" s="3">
        <v>500</v>
      </c>
      <c r="E437" s="50"/>
      <c r="F437" s="50"/>
      <c r="G437" s="55"/>
      <c r="H437" s="233"/>
    </row>
    <row r="438" spans="1:8" s="45" customFormat="1" ht="15.75" hidden="1" customHeight="1" x14ac:dyDescent="0.25">
      <c r="A438" s="67">
        <v>1</v>
      </c>
      <c r="B438" s="47" t="s">
        <v>212</v>
      </c>
      <c r="C438" s="22"/>
      <c r="D438" s="3"/>
      <c r="E438" s="50"/>
      <c r="F438" s="50"/>
      <c r="G438" s="55"/>
      <c r="H438" s="233"/>
    </row>
    <row r="439" spans="1:8" s="45" customFormat="1" ht="15.75" hidden="1" customHeight="1" x14ac:dyDescent="0.25">
      <c r="A439" s="67">
        <v>1</v>
      </c>
      <c r="B439" s="23" t="s">
        <v>213</v>
      </c>
      <c r="C439" s="22"/>
      <c r="D439" s="3">
        <v>1500</v>
      </c>
      <c r="E439" s="50"/>
      <c r="F439" s="50"/>
      <c r="G439" s="55"/>
      <c r="H439" s="233"/>
    </row>
    <row r="440" spans="1:8" s="45" customFormat="1" hidden="1" x14ac:dyDescent="0.25">
      <c r="A440" s="67">
        <v>1</v>
      </c>
      <c r="B440" s="24" t="s">
        <v>114</v>
      </c>
      <c r="C440" s="46"/>
      <c r="D440" s="44"/>
      <c r="E440" s="50"/>
      <c r="F440" s="50"/>
      <c r="G440" s="55"/>
      <c r="H440" s="233"/>
    </row>
    <row r="441" spans="1:8" s="45" customFormat="1" hidden="1" x14ac:dyDescent="0.25">
      <c r="A441" s="67">
        <v>1</v>
      </c>
      <c r="B441" s="43" t="s">
        <v>144</v>
      </c>
      <c r="C441" s="46"/>
      <c r="D441" s="75"/>
      <c r="E441" s="50"/>
      <c r="F441" s="50"/>
      <c r="G441" s="55"/>
      <c r="H441" s="233"/>
    </row>
    <row r="442" spans="1:8" ht="30" hidden="1" x14ac:dyDescent="0.25">
      <c r="A442" s="67">
        <v>1</v>
      </c>
      <c r="B442" s="24" t="s">
        <v>115</v>
      </c>
      <c r="C442" s="22"/>
      <c r="D442" s="3">
        <v>20000</v>
      </c>
      <c r="E442" s="231"/>
      <c r="F442" s="231"/>
      <c r="G442" s="3"/>
    </row>
    <row r="443" spans="1:8" s="45" customFormat="1" ht="15.75" hidden="1" customHeight="1" x14ac:dyDescent="0.25">
      <c r="A443" s="67">
        <v>1</v>
      </c>
      <c r="B443" s="24" t="s">
        <v>214</v>
      </c>
      <c r="C443" s="22"/>
      <c r="D443" s="3"/>
      <c r="E443" s="50"/>
      <c r="F443" s="50"/>
      <c r="G443" s="55"/>
      <c r="H443" s="233"/>
    </row>
    <row r="444" spans="1:8" s="45" customFormat="1" hidden="1" x14ac:dyDescent="0.25">
      <c r="A444" s="67">
        <v>1</v>
      </c>
      <c r="B444" s="52"/>
      <c r="C444" s="22"/>
      <c r="D444" s="3"/>
      <c r="E444" s="50"/>
      <c r="F444" s="50"/>
      <c r="G444" s="55"/>
      <c r="H444" s="233"/>
    </row>
    <row r="445" spans="1:8" s="45" customFormat="1" hidden="1" x14ac:dyDescent="0.25">
      <c r="A445" s="67">
        <v>1</v>
      </c>
      <c r="B445" s="53" t="s">
        <v>146</v>
      </c>
      <c r="C445" s="22"/>
      <c r="D445" s="18">
        <f>D422+ROUND(D440*3.2,0)+D442</f>
        <v>50154</v>
      </c>
      <c r="E445" s="50"/>
      <c r="F445" s="50"/>
      <c r="G445" s="55"/>
      <c r="H445" s="233"/>
    </row>
    <row r="446" spans="1:8" s="45" customFormat="1" hidden="1" x14ac:dyDescent="0.25">
      <c r="A446" s="67">
        <v>1</v>
      </c>
      <c r="B446" s="54" t="s">
        <v>145</v>
      </c>
      <c r="C446" s="22"/>
      <c r="D446" s="18">
        <f>SUM(D420,D445)</f>
        <v>320776</v>
      </c>
      <c r="E446" s="50"/>
      <c r="F446" s="50"/>
      <c r="G446" s="55"/>
      <c r="H446" s="233"/>
    </row>
    <row r="447" spans="1:8" s="45" customFormat="1" hidden="1" x14ac:dyDescent="0.25">
      <c r="A447" s="67">
        <v>1</v>
      </c>
      <c r="B447" s="25" t="s">
        <v>116</v>
      </c>
      <c r="C447" s="22"/>
      <c r="D447" s="18">
        <f>SUM(D448:D465)</f>
        <v>201076</v>
      </c>
      <c r="E447" s="252"/>
      <c r="F447" s="252"/>
      <c r="G447" s="18"/>
      <c r="H447" s="233"/>
    </row>
    <row r="448" spans="1:8" s="45" customFormat="1" ht="30" hidden="1" x14ac:dyDescent="0.25">
      <c r="A448" s="67">
        <v>1</v>
      </c>
      <c r="B448" s="271" t="s">
        <v>223</v>
      </c>
      <c r="C448" s="22"/>
      <c r="D448" s="3">
        <v>34600</v>
      </c>
      <c r="E448" s="252"/>
      <c r="F448" s="252"/>
      <c r="G448" s="18"/>
      <c r="H448" s="233"/>
    </row>
    <row r="449" spans="1:8" s="45" customFormat="1" ht="30" hidden="1" x14ac:dyDescent="0.25">
      <c r="A449" s="67">
        <v>1</v>
      </c>
      <c r="B449" s="271" t="s">
        <v>224</v>
      </c>
      <c r="C449" s="22"/>
      <c r="D449" s="3">
        <v>4400</v>
      </c>
      <c r="E449" s="252"/>
      <c r="F449" s="252"/>
      <c r="G449" s="18"/>
      <c r="H449" s="233"/>
    </row>
    <row r="450" spans="1:8" s="45" customFormat="1" hidden="1" x14ac:dyDescent="0.25">
      <c r="A450" s="67"/>
      <c r="B450" s="271" t="s">
        <v>290</v>
      </c>
      <c r="C450" s="22"/>
      <c r="D450" s="3">
        <v>110</v>
      </c>
      <c r="E450" s="252"/>
      <c r="F450" s="252"/>
      <c r="G450" s="18"/>
      <c r="H450" s="233"/>
    </row>
    <row r="451" spans="1:8" s="45" customFormat="1" ht="45" hidden="1" x14ac:dyDescent="0.25">
      <c r="A451" s="67">
        <v>1</v>
      </c>
      <c r="B451" s="271" t="s">
        <v>307</v>
      </c>
      <c r="C451" s="22"/>
      <c r="D451" s="3">
        <v>6600</v>
      </c>
      <c r="E451" s="252"/>
      <c r="F451" s="252"/>
      <c r="G451" s="18"/>
      <c r="H451" s="233"/>
    </row>
    <row r="452" spans="1:8" s="45" customFormat="1" hidden="1" x14ac:dyDescent="0.25">
      <c r="A452" s="67">
        <v>1</v>
      </c>
      <c r="B452" s="271" t="s">
        <v>242</v>
      </c>
      <c r="C452" s="22"/>
      <c r="D452" s="3">
        <v>33</v>
      </c>
      <c r="E452" s="252"/>
      <c r="F452" s="252"/>
      <c r="G452" s="18"/>
      <c r="H452" s="233"/>
    </row>
    <row r="453" spans="1:8" s="45" customFormat="1" hidden="1" x14ac:dyDescent="0.25">
      <c r="A453" s="67">
        <v>1</v>
      </c>
      <c r="B453" s="271" t="s">
        <v>17</v>
      </c>
      <c r="C453" s="22"/>
      <c r="D453" s="3">
        <v>2700</v>
      </c>
      <c r="E453" s="252"/>
      <c r="F453" s="252"/>
      <c r="G453" s="18"/>
      <c r="H453" s="233"/>
    </row>
    <row r="454" spans="1:8" s="45" customFormat="1" hidden="1" x14ac:dyDescent="0.25">
      <c r="A454" s="67">
        <v>1</v>
      </c>
      <c r="B454" s="271" t="s">
        <v>55</v>
      </c>
      <c r="C454" s="22"/>
      <c r="D454" s="3">
        <v>1300</v>
      </c>
      <c r="E454" s="252"/>
      <c r="F454" s="252"/>
      <c r="G454" s="18"/>
      <c r="H454" s="233"/>
    </row>
    <row r="455" spans="1:8" s="45" customFormat="1" hidden="1" x14ac:dyDescent="0.25">
      <c r="A455" s="67">
        <v>1</v>
      </c>
      <c r="B455" s="271" t="s">
        <v>19</v>
      </c>
      <c r="C455" s="22"/>
      <c r="D455" s="3">
        <v>1650</v>
      </c>
      <c r="E455" s="252"/>
      <c r="F455" s="252"/>
      <c r="G455" s="18"/>
      <c r="H455" s="233"/>
    </row>
    <row r="456" spans="1:8" s="45" customFormat="1" ht="30" hidden="1" x14ac:dyDescent="0.25">
      <c r="A456" s="67">
        <v>1</v>
      </c>
      <c r="B456" s="271" t="s">
        <v>30</v>
      </c>
      <c r="C456" s="22"/>
      <c r="D456" s="3">
        <v>1430</v>
      </c>
      <c r="E456" s="252"/>
      <c r="F456" s="252"/>
      <c r="G456" s="18"/>
      <c r="H456" s="233"/>
    </row>
    <row r="457" spans="1:8" s="45" customFormat="1" hidden="1" x14ac:dyDescent="0.25">
      <c r="A457" s="67">
        <v>1</v>
      </c>
      <c r="B457" s="271" t="s">
        <v>261</v>
      </c>
      <c r="C457" s="22"/>
      <c r="D457" s="3">
        <v>11000</v>
      </c>
      <c r="E457" s="252"/>
      <c r="F457" s="252"/>
      <c r="G457" s="18"/>
      <c r="H457" s="233"/>
    </row>
    <row r="458" spans="1:8" s="45" customFormat="1" ht="30" hidden="1" x14ac:dyDescent="0.25">
      <c r="A458" s="67">
        <v>1</v>
      </c>
      <c r="B458" s="271" t="s">
        <v>266</v>
      </c>
      <c r="C458" s="22"/>
      <c r="D458" s="3">
        <v>2500</v>
      </c>
      <c r="E458" s="252"/>
      <c r="F458" s="252"/>
      <c r="G458" s="18"/>
      <c r="H458" s="233"/>
    </row>
    <row r="459" spans="1:8" s="45" customFormat="1" hidden="1" x14ac:dyDescent="0.25">
      <c r="A459" s="67">
        <v>1</v>
      </c>
      <c r="B459" s="271" t="s">
        <v>244</v>
      </c>
      <c r="C459" s="22"/>
      <c r="D459" s="3">
        <v>22</v>
      </c>
      <c r="E459" s="252"/>
      <c r="F459" s="252"/>
      <c r="G459" s="18"/>
      <c r="H459" s="233"/>
    </row>
    <row r="460" spans="1:8" s="45" customFormat="1" hidden="1" x14ac:dyDescent="0.25">
      <c r="A460" s="67">
        <v>1</v>
      </c>
      <c r="B460" s="271" t="s">
        <v>18</v>
      </c>
      <c r="C460" s="22"/>
      <c r="D460" s="3">
        <v>193</v>
      </c>
      <c r="E460" s="252"/>
      <c r="F460" s="252"/>
      <c r="G460" s="18"/>
      <c r="H460" s="233"/>
    </row>
    <row r="461" spans="1:8" s="45" customFormat="1" hidden="1" x14ac:dyDescent="0.25">
      <c r="A461" s="67">
        <v>1</v>
      </c>
      <c r="B461" s="271" t="s">
        <v>16</v>
      </c>
      <c r="C461" s="22"/>
      <c r="D461" s="3">
        <v>165</v>
      </c>
      <c r="E461" s="252"/>
      <c r="F461" s="252"/>
      <c r="G461" s="18"/>
      <c r="H461" s="233"/>
    </row>
    <row r="462" spans="1:8" s="45" customFormat="1" hidden="1" x14ac:dyDescent="0.25">
      <c r="A462" s="67">
        <v>1</v>
      </c>
      <c r="B462" s="271" t="s">
        <v>29</v>
      </c>
      <c r="C462" s="22"/>
      <c r="D462" s="3">
        <v>132000</v>
      </c>
      <c r="E462" s="252"/>
      <c r="F462" s="252"/>
      <c r="G462" s="18"/>
      <c r="H462" s="233"/>
    </row>
    <row r="463" spans="1:8" s="45" customFormat="1" hidden="1" x14ac:dyDescent="0.25">
      <c r="A463" s="67">
        <v>1</v>
      </c>
      <c r="B463" s="271" t="s">
        <v>249</v>
      </c>
      <c r="C463" s="22"/>
      <c r="D463" s="3">
        <v>200</v>
      </c>
      <c r="E463" s="252"/>
      <c r="F463" s="252"/>
      <c r="G463" s="18"/>
      <c r="H463" s="233"/>
    </row>
    <row r="464" spans="1:8" s="45" customFormat="1" hidden="1" x14ac:dyDescent="0.25">
      <c r="A464" s="67">
        <v>1</v>
      </c>
      <c r="B464" s="269" t="s">
        <v>33</v>
      </c>
      <c r="C464" s="22"/>
      <c r="D464" s="3">
        <v>1403</v>
      </c>
      <c r="E464" s="252"/>
      <c r="F464" s="252"/>
      <c r="G464" s="18"/>
      <c r="H464" s="233"/>
    </row>
    <row r="465" spans="1:8" s="45" customFormat="1" hidden="1" x14ac:dyDescent="0.25">
      <c r="A465" s="67">
        <v>1</v>
      </c>
      <c r="B465" s="271" t="s">
        <v>218</v>
      </c>
      <c r="C465" s="22"/>
      <c r="D465" s="3">
        <v>770</v>
      </c>
      <c r="E465" s="252"/>
      <c r="F465" s="252"/>
      <c r="G465" s="18"/>
      <c r="H465" s="233"/>
    </row>
    <row r="466" spans="1:8" hidden="1" x14ac:dyDescent="0.25">
      <c r="A466" s="67">
        <v>1</v>
      </c>
      <c r="B466" s="33" t="s">
        <v>7</v>
      </c>
      <c r="C466" s="22"/>
      <c r="D466" s="3"/>
      <c r="E466" s="3"/>
      <c r="F466" s="3"/>
      <c r="G466" s="3"/>
    </row>
    <row r="467" spans="1:8" hidden="1" x14ac:dyDescent="0.25">
      <c r="A467" s="67">
        <v>1</v>
      </c>
      <c r="B467" s="42" t="s">
        <v>76</v>
      </c>
      <c r="C467" s="22"/>
      <c r="D467" s="3"/>
      <c r="E467" s="3"/>
      <c r="F467" s="3"/>
      <c r="G467" s="3"/>
    </row>
    <row r="468" spans="1:8" hidden="1" x14ac:dyDescent="0.25">
      <c r="A468" s="67">
        <v>1</v>
      </c>
      <c r="B468" s="30" t="s">
        <v>23</v>
      </c>
      <c r="C468" s="2">
        <v>240</v>
      </c>
      <c r="D468" s="3">
        <v>110</v>
      </c>
      <c r="E468" s="76">
        <v>8</v>
      </c>
      <c r="F468" s="3">
        <v>1</v>
      </c>
      <c r="G468" s="3">
        <f t="shared" ref="G468" si="31">ROUND(D468*E468,0)</f>
        <v>880</v>
      </c>
    </row>
    <row r="469" spans="1:8" hidden="1" x14ac:dyDescent="0.25">
      <c r="A469" s="67">
        <v>1</v>
      </c>
      <c r="B469" s="30" t="s">
        <v>269</v>
      </c>
      <c r="C469" s="2">
        <v>240</v>
      </c>
      <c r="D469" s="3">
        <v>450</v>
      </c>
      <c r="E469" s="76">
        <v>8</v>
      </c>
      <c r="F469" s="3">
        <f>ROUND(G469/C469,0)</f>
        <v>15</v>
      </c>
      <c r="G469" s="3">
        <f t="shared" ref="G469:G477" si="32">ROUND(D469*E469,0)</f>
        <v>3600</v>
      </c>
    </row>
    <row r="470" spans="1:8" hidden="1" x14ac:dyDescent="0.25">
      <c r="A470" s="67">
        <v>1</v>
      </c>
      <c r="B470" s="30" t="s">
        <v>57</v>
      </c>
      <c r="C470" s="2">
        <v>240</v>
      </c>
      <c r="D470" s="3">
        <v>10</v>
      </c>
      <c r="E470" s="76">
        <v>8</v>
      </c>
      <c r="F470" s="3">
        <f t="shared" ref="F470:F477" si="33">ROUND(G470/C470,0)</f>
        <v>0</v>
      </c>
      <c r="G470" s="3">
        <f t="shared" si="32"/>
        <v>80</v>
      </c>
    </row>
    <row r="471" spans="1:8" hidden="1" x14ac:dyDescent="0.25">
      <c r="A471" s="67">
        <v>1</v>
      </c>
      <c r="B471" s="30" t="s">
        <v>270</v>
      </c>
      <c r="C471" s="2">
        <v>240</v>
      </c>
      <c r="D471" s="3">
        <v>30</v>
      </c>
      <c r="E471" s="76">
        <v>8</v>
      </c>
      <c r="F471" s="3">
        <f t="shared" si="33"/>
        <v>1</v>
      </c>
      <c r="G471" s="3">
        <f t="shared" si="32"/>
        <v>240</v>
      </c>
    </row>
    <row r="472" spans="1:8" hidden="1" x14ac:dyDescent="0.25">
      <c r="A472" s="67">
        <v>1</v>
      </c>
      <c r="B472" s="30" t="s">
        <v>21</v>
      </c>
      <c r="C472" s="2">
        <v>240</v>
      </c>
      <c r="D472" s="3">
        <v>115</v>
      </c>
      <c r="E472" s="76">
        <v>8</v>
      </c>
      <c r="F472" s="3">
        <f t="shared" si="33"/>
        <v>4</v>
      </c>
      <c r="G472" s="3">
        <f t="shared" si="32"/>
        <v>920</v>
      </c>
    </row>
    <row r="473" spans="1:8" hidden="1" x14ac:dyDescent="0.25">
      <c r="A473" s="67">
        <v>1</v>
      </c>
      <c r="B473" s="30" t="s">
        <v>271</v>
      </c>
      <c r="C473" s="2">
        <v>240</v>
      </c>
      <c r="D473" s="3">
        <v>30</v>
      </c>
      <c r="E473" s="76">
        <v>4</v>
      </c>
      <c r="F473" s="3">
        <f t="shared" si="33"/>
        <v>1</v>
      </c>
      <c r="G473" s="3">
        <f t="shared" si="32"/>
        <v>120</v>
      </c>
    </row>
    <row r="474" spans="1:8" hidden="1" x14ac:dyDescent="0.25">
      <c r="A474" s="67">
        <v>1</v>
      </c>
      <c r="B474" s="30" t="s">
        <v>275</v>
      </c>
      <c r="C474" s="2">
        <v>240</v>
      </c>
      <c r="D474" s="3">
        <v>20</v>
      </c>
      <c r="E474" s="76">
        <v>8</v>
      </c>
      <c r="F474" s="3">
        <f t="shared" si="33"/>
        <v>1</v>
      </c>
      <c r="G474" s="3">
        <f t="shared" si="32"/>
        <v>160</v>
      </c>
    </row>
    <row r="475" spans="1:8" hidden="1" x14ac:dyDescent="0.25">
      <c r="A475" s="67">
        <v>1</v>
      </c>
      <c r="B475" s="30" t="s">
        <v>272</v>
      </c>
      <c r="C475" s="2">
        <v>240</v>
      </c>
      <c r="D475" s="3">
        <v>47</v>
      </c>
      <c r="E475" s="76">
        <v>4</v>
      </c>
      <c r="F475" s="3">
        <f t="shared" si="33"/>
        <v>1</v>
      </c>
      <c r="G475" s="3">
        <f t="shared" si="32"/>
        <v>188</v>
      </c>
    </row>
    <row r="476" spans="1:8" hidden="1" x14ac:dyDescent="0.25">
      <c r="A476" s="67">
        <v>1</v>
      </c>
      <c r="B476" s="30" t="s">
        <v>273</v>
      </c>
      <c r="C476" s="2">
        <v>240</v>
      </c>
      <c r="D476" s="3">
        <v>1150</v>
      </c>
      <c r="E476" s="76">
        <v>4</v>
      </c>
      <c r="F476" s="3">
        <f t="shared" si="33"/>
        <v>19</v>
      </c>
      <c r="G476" s="3">
        <f t="shared" si="32"/>
        <v>4600</v>
      </c>
    </row>
    <row r="477" spans="1:8" hidden="1" x14ac:dyDescent="0.25">
      <c r="A477" s="67">
        <v>1</v>
      </c>
      <c r="B477" s="30" t="s">
        <v>47</v>
      </c>
      <c r="C477" s="2">
        <v>240</v>
      </c>
      <c r="D477" s="3">
        <v>300</v>
      </c>
      <c r="E477" s="76">
        <v>8</v>
      </c>
      <c r="F477" s="3">
        <f t="shared" si="33"/>
        <v>10</v>
      </c>
      <c r="G477" s="3">
        <f t="shared" si="32"/>
        <v>2400</v>
      </c>
    </row>
    <row r="478" spans="1:8" ht="18" hidden="1" customHeight="1" x14ac:dyDescent="0.25">
      <c r="A478" s="67">
        <v>1</v>
      </c>
      <c r="B478" s="190" t="s">
        <v>136</v>
      </c>
      <c r="C478" s="2"/>
      <c r="D478" s="272">
        <f>SUM(D468:D477)</f>
        <v>2262</v>
      </c>
      <c r="E478" s="17">
        <f t="shared" ref="E478:E479" si="34">G478/D478</f>
        <v>5.8302387267904505</v>
      </c>
      <c r="F478" s="272">
        <f t="shared" ref="F478:G478" si="35">SUM(F468:F477)</f>
        <v>53</v>
      </c>
      <c r="G478" s="272">
        <f t="shared" si="35"/>
        <v>13188</v>
      </c>
    </row>
    <row r="479" spans="1:8" ht="18" hidden="1" customHeight="1" x14ac:dyDescent="0.25">
      <c r="A479" s="67">
        <v>1</v>
      </c>
      <c r="B479" s="270" t="s">
        <v>112</v>
      </c>
      <c r="C479" s="2"/>
      <c r="D479" s="266">
        <f>D478</f>
        <v>2262</v>
      </c>
      <c r="E479" s="17">
        <f t="shared" si="34"/>
        <v>5.8302387267904505</v>
      </c>
      <c r="F479" s="266">
        <f t="shared" ref="F479:G479" si="36">F478</f>
        <v>53</v>
      </c>
      <c r="G479" s="266">
        <f t="shared" si="36"/>
        <v>13188</v>
      </c>
    </row>
    <row r="480" spans="1:8" ht="15.75" hidden="1" thickBot="1" x14ac:dyDescent="0.3">
      <c r="A480" s="67">
        <v>1</v>
      </c>
      <c r="B480" s="87" t="s">
        <v>10</v>
      </c>
      <c r="C480" s="80"/>
      <c r="D480" s="80"/>
      <c r="E480" s="80"/>
      <c r="F480" s="80"/>
      <c r="G480" s="80"/>
    </row>
    <row r="481" spans="1:8" x14ac:dyDescent="0.25">
      <c r="A481" s="67">
        <v>1</v>
      </c>
      <c r="B481" s="263"/>
      <c r="C481" s="229"/>
      <c r="D481" s="230"/>
      <c r="E481" s="230"/>
      <c r="F481" s="230"/>
      <c r="G481" s="230"/>
    </row>
    <row r="482" spans="1:8" ht="24.75" customHeight="1" x14ac:dyDescent="0.25">
      <c r="A482" s="67">
        <v>1</v>
      </c>
      <c r="B482" s="256" t="s">
        <v>124</v>
      </c>
      <c r="C482" s="62"/>
      <c r="D482" s="3"/>
      <c r="E482" s="3"/>
      <c r="F482" s="3"/>
      <c r="G482" s="3"/>
    </row>
    <row r="483" spans="1:8" s="45" customFormat="1" ht="18.75" customHeight="1" x14ac:dyDescent="0.25">
      <c r="A483" s="67">
        <v>1</v>
      </c>
      <c r="B483" s="21" t="s">
        <v>195</v>
      </c>
      <c r="C483" s="21"/>
      <c r="D483" s="73"/>
      <c r="E483" s="44"/>
      <c r="F483" s="44"/>
      <c r="G483" s="44"/>
      <c r="H483" s="233"/>
    </row>
    <row r="484" spans="1:8" s="45" customFormat="1" ht="30" x14ac:dyDescent="0.25">
      <c r="A484" s="67">
        <v>1</v>
      </c>
      <c r="B484" s="23" t="s">
        <v>313</v>
      </c>
      <c r="C484" s="46"/>
      <c r="D484" s="44">
        <f>SUM(D485,D486,D487,D488)</f>
        <v>38674</v>
      </c>
      <c r="E484" s="44"/>
      <c r="F484" s="44"/>
      <c r="G484" s="44"/>
      <c r="H484" s="233"/>
    </row>
    <row r="485" spans="1:8" s="45" customFormat="1" x14ac:dyDescent="0.25">
      <c r="A485" s="67">
        <v>1</v>
      </c>
      <c r="B485" s="47" t="s">
        <v>196</v>
      </c>
      <c r="C485" s="46"/>
      <c r="D485" s="44"/>
      <c r="E485" s="44"/>
      <c r="F485" s="44"/>
      <c r="G485" s="44"/>
      <c r="H485" s="233"/>
    </row>
    <row r="486" spans="1:8" s="45" customFormat="1" ht="17.25" customHeight="1" x14ac:dyDescent="0.25">
      <c r="A486" s="67">
        <v>1</v>
      </c>
      <c r="B486" s="47" t="s">
        <v>197</v>
      </c>
      <c r="C486" s="46"/>
      <c r="D486" s="3">
        <v>28100</v>
      </c>
      <c r="E486" s="44"/>
      <c r="F486" s="44"/>
      <c r="G486" s="44"/>
      <c r="H486" s="233"/>
    </row>
    <row r="487" spans="1:8" s="45" customFormat="1" ht="30" x14ac:dyDescent="0.25">
      <c r="A487" s="67">
        <v>1</v>
      </c>
      <c r="B487" s="47" t="s">
        <v>198</v>
      </c>
      <c r="C487" s="46"/>
      <c r="D487" s="3">
        <v>300</v>
      </c>
      <c r="E487" s="44"/>
      <c r="F487" s="44"/>
      <c r="G487" s="44"/>
      <c r="H487" s="233"/>
    </row>
    <row r="488" spans="1:8" s="45" customFormat="1" x14ac:dyDescent="0.25">
      <c r="A488" s="67">
        <v>1</v>
      </c>
      <c r="B488" s="23" t="s">
        <v>199</v>
      </c>
      <c r="C488" s="46"/>
      <c r="D488" s="3">
        <v>10274</v>
      </c>
      <c r="E488" s="44"/>
      <c r="F488" s="44"/>
      <c r="G488" s="44"/>
      <c r="H488" s="233"/>
    </row>
    <row r="489" spans="1:8" s="45" customFormat="1" ht="45" x14ac:dyDescent="0.25">
      <c r="A489" s="67">
        <v>1</v>
      </c>
      <c r="B489" s="23" t="s">
        <v>277</v>
      </c>
      <c r="C489" s="46"/>
      <c r="D489" s="13">
        <v>941</v>
      </c>
      <c r="E489" s="44"/>
      <c r="F489" s="44"/>
      <c r="G489" s="44"/>
      <c r="H489" s="233"/>
    </row>
    <row r="490" spans="1:8" x14ac:dyDescent="0.25">
      <c r="A490" s="67">
        <v>1</v>
      </c>
      <c r="B490" s="24" t="s">
        <v>114</v>
      </c>
      <c r="C490" s="22"/>
      <c r="D490" s="3">
        <f>D491+D493/8.5</f>
        <v>53100</v>
      </c>
      <c r="E490" s="3"/>
      <c r="F490" s="3"/>
      <c r="G490" s="3"/>
    </row>
    <row r="491" spans="1:8" x14ac:dyDescent="0.25">
      <c r="A491" s="67">
        <v>1</v>
      </c>
      <c r="B491" s="24" t="s">
        <v>251</v>
      </c>
      <c r="C491" s="178"/>
      <c r="D491" s="3">
        <f>60050-6950</f>
        <v>53100</v>
      </c>
      <c r="E491" s="3"/>
      <c r="F491" s="3"/>
      <c r="G491" s="3"/>
    </row>
    <row r="492" spans="1:8" x14ac:dyDescent="0.25">
      <c r="A492" s="67"/>
      <c r="B492" s="24" t="s">
        <v>253</v>
      </c>
      <c r="C492" s="178"/>
      <c r="D492" s="3"/>
      <c r="E492" s="3"/>
      <c r="F492" s="3"/>
      <c r="G492" s="3"/>
    </row>
    <row r="493" spans="1:8" s="45" customFormat="1" x14ac:dyDescent="0.25">
      <c r="A493" s="67">
        <v>1</v>
      </c>
      <c r="B493" s="43" t="s">
        <v>315</v>
      </c>
      <c r="C493" s="234"/>
      <c r="D493" s="3"/>
      <c r="E493" s="44"/>
      <c r="F493" s="44"/>
      <c r="G493" s="44"/>
      <c r="H493" s="273"/>
    </row>
    <row r="494" spans="1:8" s="45" customFormat="1" ht="15.75" customHeight="1" x14ac:dyDescent="0.25">
      <c r="A494" s="67">
        <v>1</v>
      </c>
      <c r="B494" s="48" t="s">
        <v>200</v>
      </c>
      <c r="C494" s="49"/>
      <c r="D494" s="46">
        <f>D484+D493/3.9+D491*3.2</f>
        <v>208594</v>
      </c>
      <c r="E494" s="50"/>
      <c r="F494" s="50"/>
      <c r="G494" s="55"/>
      <c r="H494" s="233"/>
    </row>
    <row r="495" spans="1:8" s="45" customFormat="1" ht="15.75" customHeight="1" x14ac:dyDescent="0.25">
      <c r="A495" s="67">
        <v>1</v>
      </c>
      <c r="B495" s="21" t="s">
        <v>147</v>
      </c>
      <c r="C495" s="22"/>
      <c r="D495" s="3"/>
      <c r="E495" s="50"/>
      <c r="F495" s="50"/>
      <c r="G495" s="55"/>
      <c r="H495" s="233"/>
    </row>
    <row r="496" spans="1:8" s="45" customFormat="1" ht="32.25" customHeight="1" x14ac:dyDescent="0.25">
      <c r="A496" s="67">
        <v>1</v>
      </c>
      <c r="B496" s="23" t="s">
        <v>313</v>
      </c>
      <c r="C496" s="22"/>
      <c r="D496" s="3">
        <f>SUM(D497,D498,D505,D511,D512,D513)</f>
        <v>31333</v>
      </c>
      <c r="E496" s="50"/>
      <c r="F496" s="50"/>
      <c r="G496" s="55"/>
      <c r="H496" s="233"/>
    </row>
    <row r="497" spans="1:8" s="45" customFormat="1" ht="15.75" customHeight="1" x14ac:dyDescent="0.25">
      <c r="A497" s="67">
        <v>1</v>
      </c>
      <c r="B497" s="23" t="s">
        <v>196</v>
      </c>
      <c r="C497" s="22"/>
      <c r="D497" s="3"/>
      <c r="E497" s="50"/>
      <c r="F497" s="50"/>
      <c r="G497" s="55"/>
      <c r="H497" s="233"/>
    </row>
    <row r="498" spans="1:8" s="45" customFormat="1" ht="15.75" customHeight="1" x14ac:dyDescent="0.25">
      <c r="A498" s="67">
        <v>1</v>
      </c>
      <c r="B498" s="47" t="s">
        <v>201</v>
      </c>
      <c r="C498" s="22"/>
      <c r="D498" s="3">
        <f>D499+D500+D501+D503</f>
        <v>9925</v>
      </c>
      <c r="E498" s="50"/>
      <c r="F498" s="50"/>
      <c r="G498" s="55"/>
      <c r="H498" s="233"/>
    </row>
    <row r="499" spans="1:8" s="45" customFormat="1" ht="19.5" customHeight="1" x14ac:dyDescent="0.25">
      <c r="A499" s="67">
        <v>1</v>
      </c>
      <c r="B499" s="51" t="s">
        <v>202</v>
      </c>
      <c r="C499" s="22"/>
      <c r="D499" s="44">
        <v>6942</v>
      </c>
      <c r="E499" s="50"/>
      <c r="F499" s="50"/>
      <c r="G499" s="55"/>
      <c r="H499" s="233"/>
    </row>
    <row r="500" spans="1:8" s="45" customFormat="1" ht="15.75" customHeight="1" x14ac:dyDescent="0.25">
      <c r="A500" s="67">
        <v>1</v>
      </c>
      <c r="B500" s="51" t="s">
        <v>203</v>
      </c>
      <c r="C500" s="22"/>
      <c r="D500" s="44">
        <v>1809</v>
      </c>
      <c r="E500" s="50"/>
      <c r="F500" s="50"/>
      <c r="G500" s="55"/>
      <c r="H500" s="233"/>
    </row>
    <row r="501" spans="1:8" s="45" customFormat="1" ht="30.75" customHeight="1" x14ac:dyDescent="0.25">
      <c r="A501" s="67">
        <v>1</v>
      </c>
      <c r="B501" s="51" t="s">
        <v>204</v>
      </c>
      <c r="C501" s="22"/>
      <c r="D501" s="44">
        <v>835</v>
      </c>
      <c r="E501" s="50"/>
      <c r="F501" s="50"/>
      <c r="G501" s="607"/>
      <c r="H501" s="233"/>
    </row>
    <row r="502" spans="1:8" s="45" customFormat="1" x14ac:dyDescent="0.25">
      <c r="A502" s="67">
        <v>1</v>
      </c>
      <c r="B502" s="51" t="s">
        <v>205</v>
      </c>
      <c r="C502" s="22"/>
      <c r="D502" s="44">
        <v>97</v>
      </c>
      <c r="E502" s="50"/>
      <c r="F502" s="50"/>
      <c r="G502" s="55"/>
      <c r="H502" s="233"/>
    </row>
    <row r="503" spans="1:8" s="45" customFormat="1" ht="30" x14ac:dyDescent="0.25">
      <c r="A503" s="67">
        <v>1</v>
      </c>
      <c r="B503" s="51" t="s">
        <v>206</v>
      </c>
      <c r="C503" s="22"/>
      <c r="D503" s="44">
        <v>339</v>
      </c>
      <c r="E503" s="50"/>
      <c r="F503" s="50"/>
      <c r="G503" s="55"/>
      <c r="H503" s="233"/>
    </row>
    <row r="504" spans="1:8" s="45" customFormat="1" x14ac:dyDescent="0.25">
      <c r="A504" s="67">
        <v>1</v>
      </c>
      <c r="B504" s="51" t="s">
        <v>205</v>
      </c>
      <c r="C504" s="22"/>
      <c r="D504" s="75">
        <v>48</v>
      </c>
      <c r="E504" s="50"/>
      <c r="F504" s="50"/>
      <c r="G504" s="55"/>
      <c r="H504" s="233"/>
    </row>
    <row r="505" spans="1:8" s="45" customFormat="1" ht="30" customHeight="1" x14ac:dyDescent="0.25">
      <c r="A505" s="67">
        <v>1</v>
      </c>
      <c r="B505" s="47" t="s">
        <v>207</v>
      </c>
      <c r="C505" s="22"/>
      <c r="D505" s="3">
        <f>SUM(D506,D507,D509)</f>
        <v>21408</v>
      </c>
      <c r="E505" s="50"/>
      <c r="F505" s="50"/>
      <c r="G505" s="55"/>
      <c r="H505" s="233"/>
    </row>
    <row r="506" spans="1:8" s="45" customFormat="1" ht="30" x14ac:dyDescent="0.25">
      <c r="A506" s="67">
        <v>1</v>
      </c>
      <c r="B506" s="51" t="s">
        <v>208</v>
      </c>
      <c r="C506" s="22"/>
      <c r="D506" s="3">
        <v>2793</v>
      </c>
      <c r="E506" s="50"/>
      <c r="F506" s="50"/>
      <c r="G506" s="55"/>
      <c r="H506" s="233"/>
    </row>
    <row r="507" spans="1:8" s="45" customFormat="1" ht="45" x14ac:dyDescent="0.25">
      <c r="A507" s="67">
        <v>1</v>
      </c>
      <c r="B507" s="51" t="s">
        <v>209</v>
      </c>
      <c r="C507" s="22"/>
      <c r="D507" s="41">
        <v>16085</v>
      </c>
      <c r="E507" s="50"/>
      <c r="F507" s="50"/>
      <c r="G507" s="55"/>
      <c r="H507" s="233"/>
    </row>
    <row r="508" spans="1:8" s="45" customFormat="1" x14ac:dyDescent="0.25">
      <c r="A508" s="67">
        <v>1</v>
      </c>
      <c r="B508" s="51" t="s">
        <v>205</v>
      </c>
      <c r="C508" s="22"/>
      <c r="D508" s="41">
        <v>3500</v>
      </c>
      <c r="E508" s="50"/>
      <c r="F508" s="50"/>
      <c r="G508" s="55"/>
      <c r="H508" s="233"/>
    </row>
    <row r="509" spans="1:8" s="45" customFormat="1" ht="45" x14ac:dyDescent="0.25">
      <c r="A509" s="67">
        <v>1</v>
      </c>
      <c r="B509" s="51" t="s">
        <v>210</v>
      </c>
      <c r="C509" s="22"/>
      <c r="D509" s="41">
        <v>2530</v>
      </c>
      <c r="E509" s="50"/>
      <c r="F509" s="50"/>
      <c r="G509" s="55"/>
      <c r="H509" s="233"/>
    </row>
    <row r="510" spans="1:8" s="45" customFormat="1" x14ac:dyDescent="0.25">
      <c r="A510" s="67">
        <v>1</v>
      </c>
      <c r="B510" s="51" t="s">
        <v>205</v>
      </c>
      <c r="C510" s="22"/>
      <c r="D510" s="41">
        <v>1830</v>
      </c>
      <c r="E510" s="50"/>
      <c r="F510" s="50"/>
      <c r="G510" s="55"/>
      <c r="H510" s="233"/>
    </row>
    <row r="511" spans="1:8" s="45" customFormat="1" ht="31.5" customHeight="1" x14ac:dyDescent="0.25">
      <c r="A511" s="67">
        <v>1</v>
      </c>
      <c r="B511" s="47" t="s">
        <v>211</v>
      </c>
      <c r="C511" s="22"/>
      <c r="D511" s="3"/>
      <c r="E511" s="50"/>
      <c r="F511" s="50"/>
      <c r="G511" s="55"/>
      <c r="H511" s="233"/>
    </row>
    <row r="512" spans="1:8" s="45" customFormat="1" ht="15.75" customHeight="1" x14ac:dyDescent="0.25">
      <c r="A512" s="67">
        <v>1</v>
      </c>
      <c r="B512" s="47" t="s">
        <v>212</v>
      </c>
      <c r="C512" s="22"/>
      <c r="D512" s="3"/>
      <c r="E512" s="50"/>
      <c r="F512" s="50"/>
      <c r="G512" s="55"/>
      <c r="H512" s="233"/>
    </row>
    <row r="513" spans="1:8" s="45" customFormat="1" ht="15.75" customHeight="1" x14ac:dyDescent="0.25">
      <c r="A513" s="67">
        <v>1</v>
      </c>
      <c r="B513" s="23" t="s">
        <v>213</v>
      </c>
      <c r="C513" s="22"/>
      <c r="D513" s="3"/>
      <c r="E513" s="50"/>
      <c r="F513" s="50"/>
      <c r="G513" s="55"/>
      <c r="H513" s="233"/>
    </row>
    <row r="514" spans="1:8" s="45" customFormat="1" x14ac:dyDescent="0.25">
      <c r="A514" s="67">
        <v>1</v>
      </c>
      <c r="B514" s="24" t="s">
        <v>114</v>
      </c>
      <c r="C514" s="46"/>
      <c r="D514" s="44"/>
      <c r="E514" s="50"/>
      <c r="F514" s="50"/>
      <c r="G514" s="55"/>
      <c r="H514" s="233"/>
    </row>
    <row r="515" spans="1:8" s="45" customFormat="1" x14ac:dyDescent="0.25">
      <c r="A515" s="67">
        <v>1</v>
      </c>
      <c r="B515" s="43" t="s">
        <v>144</v>
      </c>
      <c r="C515" s="46"/>
      <c r="D515" s="75"/>
      <c r="E515" s="50"/>
      <c r="F515" s="50"/>
      <c r="G515" s="55"/>
      <c r="H515" s="233"/>
    </row>
    <row r="516" spans="1:8" ht="30" x14ac:dyDescent="0.25">
      <c r="A516" s="67">
        <v>1</v>
      </c>
      <c r="B516" s="24" t="s">
        <v>115</v>
      </c>
      <c r="C516" s="22"/>
      <c r="D516" s="3">
        <v>17400</v>
      </c>
      <c r="E516" s="3"/>
      <c r="F516" s="3"/>
      <c r="G516" s="3"/>
    </row>
    <row r="517" spans="1:8" s="45" customFormat="1" ht="15.75" customHeight="1" x14ac:dyDescent="0.25">
      <c r="A517" s="67">
        <v>1</v>
      </c>
      <c r="B517" s="24" t="s">
        <v>214</v>
      </c>
      <c r="C517" s="22"/>
      <c r="D517" s="3"/>
      <c r="E517" s="50"/>
      <c r="F517" s="50"/>
      <c r="G517" s="55"/>
      <c r="H517" s="233"/>
    </row>
    <row r="518" spans="1:8" s="45" customFormat="1" x14ac:dyDescent="0.25">
      <c r="A518" s="67">
        <v>1</v>
      </c>
      <c r="B518" s="52"/>
      <c r="C518" s="22"/>
      <c r="D518" s="3"/>
      <c r="E518" s="50"/>
      <c r="F518" s="50"/>
      <c r="G518" s="55"/>
      <c r="H518" s="233"/>
    </row>
    <row r="519" spans="1:8" s="45" customFormat="1" x14ac:dyDescent="0.25">
      <c r="A519" s="67">
        <v>1</v>
      </c>
      <c r="B519" s="53" t="s">
        <v>146</v>
      </c>
      <c r="C519" s="22"/>
      <c r="D519" s="18">
        <f>D496+ROUND(D514*3.2,0)+D516</f>
        <v>48733</v>
      </c>
      <c r="E519" s="50"/>
      <c r="F519" s="50"/>
      <c r="G519" s="55"/>
      <c r="H519" s="233"/>
    </row>
    <row r="520" spans="1:8" s="45" customFormat="1" x14ac:dyDescent="0.25">
      <c r="A520" s="67">
        <v>1</v>
      </c>
      <c r="B520" s="54" t="s">
        <v>145</v>
      </c>
      <c r="C520" s="22"/>
      <c r="D520" s="18">
        <f>SUM(D494,D519)</f>
        <v>257327</v>
      </c>
      <c r="E520" s="50"/>
      <c r="F520" s="50"/>
      <c r="G520" s="55"/>
      <c r="H520" s="233"/>
    </row>
    <row r="521" spans="1:8" x14ac:dyDescent="0.25">
      <c r="A521" s="67">
        <v>1</v>
      </c>
      <c r="B521" s="33" t="s">
        <v>7</v>
      </c>
      <c r="C521" s="274"/>
      <c r="D521" s="274"/>
      <c r="E521" s="3"/>
      <c r="F521" s="3"/>
      <c r="G521" s="3"/>
    </row>
    <row r="522" spans="1:8" x14ac:dyDescent="0.25">
      <c r="A522" s="67">
        <v>1</v>
      </c>
      <c r="B522" s="42" t="s">
        <v>76</v>
      </c>
      <c r="C522" s="22"/>
      <c r="D522" s="274"/>
      <c r="E522" s="3"/>
      <c r="F522" s="3"/>
      <c r="G522" s="3"/>
    </row>
    <row r="523" spans="1:8" x14ac:dyDescent="0.25">
      <c r="A523" s="67">
        <v>1</v>
      </c>
      <c r="B523" s="30" t="s">
        <v>37</v>
      </c>
      <c r="C523" s="2">
        <v>240</v>
      </c>
      <c r="D523" s="3">
        <v>1560</v>
      </c>
      <c r="E523" s="59">
        <v>8</v>
      </c>
      <c r="F523" s="3">
        <f>ROUND(G523/C523,0)</f>
        <v>52</v>
      </c>
      <c r="G523" s="3">
        <f>ROUND(D523*E523,0)</f>
        <v>12480</v>
      </c>
    </row>
    <row r="524" spans="1:8" x14ac:dyDescent="0.25">
      <c r="A524" s="67">
        <v>1</v>
      </c>
      <c r="B524" s="30" t="s">
        <v>26</v>
      </c>
      <c r="C524" s="2">
        <v>240</v>
      </c>
      <c r="D524" s="3">
        <v>240</v>
      </c>
      <c r="E524" s="59">
        <v>8</v>
      </c>
      <c r="F524" s="3">
        <f>ROUND(G524/C524,0)</f>
        <v>8</v>
      </c>
      <c r="G524" s="3">
        <f>ROUND(D524*E524,0)</f>
        <v>1920</v>
      </c>
    </row>
    <row r="525" spans="1:8" ht="18.75" customHeight="1" x14ac:dyDescent="0.25">
      <c r="A525" s="67">
        <v>1</v>
      </c>
      <c r="B525" s="190" t="s">
        <v>136</v>
      </c>
      <c r="C525" s="22"/>
      <c r="D525" s="34">
        <f>D523+D524</f>
        <v>1800</v>
      </c>
      <c r="E525" s="84">
        <f>E523</f>
        <v>8</v>
      </c>
      <c r="F525" s="34">
        <f t="shared" ref="F525:G525" si="37">F523+F524</f>
        <v>60</v>
      </c>
      <c r="G525" s="34">
        <f t="shared" si="37"/>
        <v>14400</v>
      </c>
    </row>
    <row r="526" spans="1:8" ht="18.75" customHeight="1" x14ac:dyDescent="0.25">
      <c r="A526" s="67">
        <v>1</v>
      </c>
      <c r="B526" s="270" t="s">
        <v>112</v>
      </c>
      <c r="C526" s="77"/>
      <c r="D526" s="266">
        <f t="shared" ref="D526" si="38">D525</f>
        <v>1800</v>
      </c>
      <c r="E526" s="275">
        <f t="shared" ref="E526:G526" si="39">E525</f>
        <v>8</v>
      </c>
      <c r="F526" s="266">
        <f t="shared" si="39"/>
        <v>60</v>
      </c>
      <c r="G526" s="266">
        <f t="shared" si="39"/>
        <v>14400</v>
      </c>
    </row>
    <row r="527" spans="1:8" ht="15.75" thickBot="1" x14ac:dyDescent="0.3">
      <c r="A527" s="67">
        <v>1</v>
      </c>
      <c r="B527" s="225" t="s">
        <v>10</v>
      </c>
      <c r="C527" s="226"/>
      <c r="D527" s="226"/>
      <c r="E527" s="226"/>
      <c r="F527" s="226"/>
      <c r="G527" s="226"/>
    </row>
    <row r="528" spans="1:8" ht="18.75" customHeight="1" x14ac:dyDescent="0.25">
      <c r="A528" s="67">
        <v>1</v>
      </c>
      <c r="B528" s="585" t="s">
        <v>125</v>
      </c>
      <c r="C528" s="238"/>
      <c r="D528" s="3"/>
      <c r="E528" s="3"/>
      <c r="F528" s="3"/>
      <c r="G528" s="3"/>
    </row>
    <row r="529" spans="1:8" s="45" customFormat="1" ht="18.75" customHeight="1" x14ac:dyDescent="0.25">
      <c r="A529" s="67">
        <v>1</v>
      </c>
      <c r="B529" s="21" t="s">
        <v>195</v>
      </c>
      <c r="C529" s="21"/>
      <c r="D529" s="73"/>
      <c r="E529" s="44"/>
      <c r="F529" s="44"/>
      <c r="G529" s="44"/>
      <c r="H529" s="233"/>
    </row>
    <row r="530" spans="1:8" s="45" customFormat="1" ht="30" x14ac:dyDescent="0.25">
      <c r="A530" s="67">
        <v>1</v>
      </c>
      <c r="B530" s="23" t="s">
        <v>313</v>
      </c>
      <c r="C530" s="46"/>
      <c r="D530" s="44">
        <f>SUM(D532,D533,D534,D535)+D531/2.7</f>
        <v>21430.518518518518</v>
      </c>
      <c r="E530" s="44"/>
      <c r="F530" s="44"/>
      <c r="G530" s="44"/>
      <c r="H530" s="233"/>
    </row>
    <row r="531" spans="1:8" s="45" customFormat="1" x14ac:dyDescent="0.25">
      <c r="A531" s="67">
        <v>1</v>
      </c>
      <c r="B531" s="23" t="s">
        <v>278</v>
      </c>
      <c r="C531" s="28"/>
      <c r="D531" s="3">
        <f>112+100</f>
        <v>212</v>
      </c>
      <c r="E531" s="28"/>
      <c r="F531" s="28"/>
      <c r="G531" s="28"/>
      <c r="H531" s="233"/>
    </row>
    <row r="532" spans="1:8" s="45" customFormat="1" x14ac:dyDescent="0.25">
      <c r="A532" s="67">
        <v>1</v>
      </c>
      <c r="B532" s="47" t="s">
        <v>196</v>
      </c>
      <c r="C532" s="46"/>
      <c r="D532" s="44"/>
      <c r="E532" s="44"/>
      <c r="F532" s="44"/>
      <c r="G532" s="44"/>
      <c r="H532" s="233"/>
    </row>
    <row r="533" spans="1:8" s="45" customFormat="1" ht="17.25" customHeight="1" x14ac:dyDescent="0.25">
      <c r="A533" s="67">
        <v>1</v>
      </c>
      <c r="B533" s="47" t="s">
        <v>197</v>
      </c>
      <c r="C533" s="46"/>
      <c r="D533" s="3">
        <v>480</v>
      </c>
      <c r="E533" s="44"/>
      <c r="F533" s="44"/>
      <c r="G533" s="44"/>
      <c r="H533" s="233"/>
    </row>
    <row r="534" spans="1:8" s="45" customFormat="1" ht="30" x14ac:dyDescent="0.25">
      <c r="A534" s="67">
        <v>1</v>
      </c>
      <c r="B534" s="47" t="s">
        <v>198</v>
      </c>
      <c r="C534" s="46"/>
      <c r="D534" s="3">
        <v>194</v>
      </c>
      <c r="E534" s="44"/>
      <c r="F534" s="44"/>
      <c r="G534" s="44"/>
      <c r="H534" s="233"/>
    </row>
    <row r="535" spans="1:8" s="45" customFormat="1" x14ac:dyDescent="0.25">
      <c r="A535" s="67">
        <v>1</v>
      </c>
      <c r="B535" s="23" t="s">
        <v>199</v>
      </c>
      <c r="C535" s="46"/>
      <c r="D535" s="3">
        <v>20678</v>
      </c>
      <c r="E535" s="44"/>
      <c r="F535" s="44"/>
      <c r="G535" s="44"/>
      <c r="H535" s="233"/>
    </row>
    <row r="536" spans="1:8" s="45" customFormat="1" ht="45" x14ac:dyDescent="0.25">
      <c r="A536" s="67">
        <v>1</v>
      </c>
      <c r="B536" s="23" t="s">
        <v>277</v>
      </c>
      <c r="C536" s="46"/>
      <c r="D536" s="13">
        <v>575</v>
      </c>
      <c r="E536" s="44"/>
      <c r="F536" s="44"/>
      <c r="G536" s="44"/>
      <c r="H536" s="233"/>
    </row>
    <row r="537" spans="1:8" x14ac:dyDescent="0.25">
      <c r="A537" s="67">
        <v>1</v>
      </c>
      <c r="B537" s="24" t="s">
        <v>114</v>
      </c>
      <c r="C537" s="22"/>
      <c r="D537" s="3">
        <f>D538+D539</f>
        <v>44088.23529411765</v>
      </c>
      <c r="E537" s="3"/>
      <c r="F537" s="3"/>
      <c r="G537" s="3"/>
    </row>
    <row r="538" spans="1:8" x14ac:dyDescent="0.25">
      <c r="A538" s="67">
        <v>1</v>
      </c>
      <c r="B538" s="24" t="s">
        <v>251</v>
      </c>
      <c r="C538" s="178"/>
      <c r="D538" s="3">
        <v>39172</v>
      </c>
      <c r="E538" s="3"/>
      <c r="F538" s="3"/>
      <c r="G538" s="3"/>
    </row>
    <row r="539" spans="1:8" x14ac:dyDescent="0.25">
      <c r="A539" s="67">
        <v>1</v>
      </c>
      <c r="B539" s="24" t="s">
        <v>253</v>
      </c>
      <c r="C539" s="178"/>
      <c r="D539" s="13">
        <f>D540/8.5</f>
        <v>4916.2352941176468</v>
      </c>
      <c r="E539" s="3"/>
      <c r="F539" s="3"/>
      <c r="G539" s="3"/>
    </row>
    <row r="540" spans="1:8" s="45" customFormat="1" x14ac:dyDescent="0.25">
      <c r="A540" s="67">
        <v>1</v>
      </c>
      <c r="B540" s="43" t="s">
        <v>252</v>
      </c>
      <c r="C540" s="234"/>
      <c r="D540" s="3">
        <f>41888-100</f>
        <v>41788</v>
      </c>
      <c r="E540" s="44"/>
      <c r="F540" s="44"/>
      <c r="G540" s="44"/>
      <c r="H540" s="233"/>
    </row>
    <row r="541" spans="1:8" s="45" customFormat="1" ht="15.75" customHeight="1" x14ac:dyDescent="0.25">
      <c r="A541" s="67">
        <v>1</v>
      </c>
      <c r="B541" s="48" t="s">
        <v>200</v>
      </c>
      <c r="C541" s="49"/>
      <c r="D541" s="46">
        <f>D530+ROUND(D538*3.2,0)+D540/3.9</f>
        <v>157495.39031339029</v>
      </c>
      <c r="E541" s="50"/>
      <c r="F541" s="50"/>
      <c r="G541" s="55"/>
      <c r="H541" s="233"/>
    </row>
    <row r="542" spans="1:8" s="45" customFormat="1" ht="15.75" customHeight="1" x14ac:dyDescent="0.25">
      <c r="A542" s="67">
        <v>1</v>
      </c>
      <c r="B542" s="21" t="s">
        <v>147</v>
      </c>
      <c r="C542" s="22"/>
      <c r="D542" s="3"/>
      <c r="E542" s="50"/>
      <c r="F542" s="50"/>
      <c r="G542" s="55"/>
      <c r="H542" s="233"/>
    </row>
    <row r="543" spans="1:8" s="45" customFormat="1" ht="36.75" customHeight="1" x14ac:dyDescent="0.25">
      <c r="A543" s="67">
        <v>1</v>
      </c>
      <c r="B543" s="23" t="s">
        <v>313</v>
      </c>
      <c r="C543" s="22"/>
      <c r="D543" s="3">
        <f>SUM(D544,D545,D552,D558,D559,D560)</f>
        <v>28395</v>
      </c>
      <c r="E543" s="50"/>
      <c r="F543" s="50"/>
      <c r="G543" s="55"/>
      <c r="H543" s="233"/>
    </row>
    <row r="544" spans="1:8" s="45" customFormat="1" ht="15.75" customHeight="1" x14ac:dyDescent="0.25">
      <c r="A544" s="67">
        <v>1</v>
      </c>
      <c r="B544" s="23" t="s">
        <v>196</v>
      </c>
      <c r="C544" s="22"/>
      <c r="D544" s="3"/>
      <c r="E544" s="50"/>
      <c r="F544" s="50"/>
      <c r="G544" s="55"/>
      <c r="H544" s="233"/>
    </row>
    <row r="545" spans="1:8" s="45" customFormat="1" ht="15.75" customHeight="1" x14ac:dyDescent="0.25">
      <c r="A545" s="67">
        <v>1</v>
      </c>
      <c r="B545" s="47" t="s">
        <v>201</v>
      </c>
      <c r="C545" s="22"/>
      <c r="D545" s="3">
        <f>D546+D547+D548+D550</f>
        <v>8192</v>
      </c>
      <c r="E545" s="50"/>
      <c r="F545" s="50"/>
      <c r="G545" s="55"/>
      <c r="H545" s="233"/>
    </row>
    <row r="546" spans="1:8" s="45" customFormat="1" ht="19.5" customHeight="1" x14ac:dyDescent="0.25">
      <c r="A546" s="67">
        <v>1</v>
      </c>
      <c r="B546" s="51" t="s">
        <v>202</v>
      </c>
      <c r="C546" s="22"/>
      <c r="D546" s="44">
        <v>5669</v>
      </c>
      <c r="E546" s="50"/>
      <c r="F546" s="50"/>
      <c r="G546" s="55"/>
      <c r="H546" s="233"/>
    </row>
    <row r="547" spans="1:8" s="45" customFormat="1" ht="15.75" customHeight="1" x14ac:dyDescent="0.25">
      <c r="A547" s="67">
        <v>1</v>
      </c>
      <c r="B547" s="51" t="s">
        <v>203</v>
      </c>
      <c r="C547" s="22"/>
      <c r="D547" s="44">
        <v>1338</v>
      </c>
      <c r="E547" s="50"/>
      <c r="F547" s="50"/>
      <c r="G547" s="55"/>
      <c r="H547" s="233"/>
    </row>
    <row r="548" spans="1:8" s="45" customFormat="1" ht="30.75" customHeight="1" x14ac:dyDescent="0.25">
      <c r="A548" s="67">
        <v>1</v>
      </c>
      <c r="B548" s="51" t="s">
        <v>204</v>
      </c>
      <c r="C548" s="22"/>
      <c r="D548" s="44">
        <v>864</v>
      </c>
      <c r="E548" s="50"/>
      <c r="F548" s="50"/>
      <c r="G548" s="55"/>
      <c r="H548" s="233"/>
    </row>
    <row r="549" spans="1:8" s="45" customFormat="1" x14ac:dyDescent="0.25">
      <c r="A549" s="67">
        <v>1</v>
      </c>
      <c r="B549" s="51" t="s">
        <v>205</v>
      </c>
      <c r="C549" s="22"/>
      <c r="D549" s="44">
        <v>90</v>
      </c>
      <c r="E549" s="50"/>
      <c r="F549" s="50"/>
      <c r="G549" s="55"/>
      <c r="H549" s="233"/>
    </row>
    <row r="550" spans="1:8" s="45" customFormat="1" ht="30" x14ac:dyDescent="0.25">
      <c r="A550" s="67">
        <v>1</v>
      </c>
      <c r="B550" s="51" t="s">
        <v>206</v>
      </c>
      <c r="C550" s="22"/>
      <c r="D550" s="44">
        <v>321</v>
      </c>
      <c r="E550" s="50"/>
      <c r="F550" s="50"/>
      <c r="G550" s="55"/>
      <c r="H550" s="233"/>
    </row>
    <row r="551" spans="1:8" s="45" customFormat="1" x14ac:dyDescent="0.25">
      <c r="A551" s="67">
        <v>1</v>
      </c>
      <c r="B551" s="51" t="s">
        <v>205</v>
      </c>
      <c r="C551" s="22"/>
      <c r="D551" s="75">
        <v>38</v>
      </c>
      <c r="E551" s="50"/>
      <c r="F551" s="50"/>
      <c r="G551" s="55"/>
      <c r="H551" s="233"/>
    </row>
    <row r="552" spans="1:8" s="45" customFormat="1" ht="30" customHeight="1" x14ac:dyDescent="0.25">
      <c r="A552" s="67">
        <v>1</v>
      </c>
      <c r="B552" s="47" t="s">
        <v>207</v>
      </c>
      <c r="C552" s="22"/>
      <c r="D552" s="3">
        <f>SUM(D553,D554,D556)</f>
        <v>20203</v>
      </c>
      <c r="E552" s="50"/>
      <c r="F552" s="50"/>
      <c r="G552" s="55"/>
      <c r="H552" s="233"/>
    </row>
    <row r="553" spans="1:8" s="45" customFormat="1" ht="30" x14ac:dyDescent="0.25">
      <c r="A553" s="67">
        <v>1</v>
      </c>
      <c r="B553" s="51" t="s">
        <v>208</v>
      </c>
      <c r="C553" s="22"/>
      <c r="D553" s="3">
        <v>4300</v>
      </c>
      <c r="E553" s="50"/>
      <c r="F553" s="50"/>
      <c r="G553" s="55"/>
      <c r="H553" s="233"/>
    </row>
    <row r="554" spans="1:8" s="45" customFormat="1" ht="45" x14ac:dyDescent="0.25">
      <c r="A554" s="67">
        <v>1</v>
      </c>
      <c r="B554" s="51" t="s">
        <v>209</v>
      </c>
      <c r="C554" s="22"/>
      <c r="D554" s="41">
        <v>15298</v>
      </c>
      <c r="E554" s="50"/>
      <c r="F554" s="50"/>
      <c r="G554" s="55"/>
      <c r="H554" s="233"/>
    </row>
    <row r="555" spans="1:8" s="45" customFormat="1" x14ac:dyDescent="0.25">
      <c r="A555" s="67">
        <v>1</v>
      </c>
      <c r="B555" s="51" t="s">
        <v>205</v>
      </c>
      <c r="C555" s="22"/>
      <c r="D555" s="41">
        <v>3900</v>
      </c>
      <c r="E555" s="50"/>
      <c r="F555" s="50"/>
      <c r="G555" s="55"/>
      <c r="H555" s="233"/>
    </row>
    <row r="556" spans="1:8" s="45" customFormat="1" ht="45" x14ac:dyDescent="0.25">
      <c r="A556" s="67">
        <v>1</v>
      </c>
      <c r="B556" s="51" t="s">
        <v>210</v>
      </c>
      <c r="C556" s="22"/>
      <c r="D556" s="41">
        <v>605</v>
      </c>
      <c r="E556" s="50"/>
      <c r="F556" s="50"/>
      <c r="G556" s="55"/>
      <c r="H556" s="233"/>
    </row>
    <row r="557" spans="1:8" s="45" customFormat="1" x14ac:dyDescent="0.25">
      <c r="A557" s="67">
        <v>1</v>
      </c>
      <c r="B557" s="51" t="s">
        <v>205</v>
      </c>
      <c r="C557" s="22"/>
      <c r="D557" s="41">
        <v>462</v>
      </c>
      <c r="E557" s="50"/>
      <c r="F557" s="50"/>
      <c r="G557" s="55"/>
      <c r="H557" s="233"/>
    </row>
    <row r="558" spans="1:8" s="45" customFormat="1" ht="31.5" customHeight="1" x14ac:dyDescent="0.25">
      <c r="A558" s="67">
        <v>1</v>
      </c>
      <c r="B558" s="47" t="s">
        <v>211</v>
      </c>
      <c r="C558" s="22"/>
      <c r="D558" s="3"/>
      <c r="E558" s="50"/>
      <c r="F558" s="50"/>
      <c r="G558" s="55"/>
      <c r="H558" s="233"/>
    </row>
    <row r="559" spans="1:8" s="45" customFormat="1" ht="15.75" customHeight="1" x14ac:dyDescent="0.25">
      <c r="A559" s="67">
        <v>1</v>
      </c>
      <c r="B559" s="47" t="s">
        <v>212</v>
      </c>
      <c r="C559" s="22"/>
      <c r="D559" s="3"/>
      <c r="E559" s="50"/>
      <c r="F559" s="50"/>
      <c r="G559" s="55"/>
      <c r="H559" s="233"/>
    </row>
    <row r="560" spans="1:8" s="45" customFormat="1" ht="15.75" customHeight="1" x14ac:dyDescent="0.25">
      <c r="A560" s="67">
        <v>1</v>
      </c>
      <c r="B560" s="23" t="s">
        <v>213</v>
      </c>
      <c r="C560" s="22"/>
      <c r="D560" s="3"/>
      <c r="E560" s="50"/>
      <c r="F560" s="50"/>
      <c r="G560" s="55"/>
      <c r="H560" s="233"/>
    </row>
    <row r="561" spans="1:8" s="45" customFormat="1" x14ac:dyDescent="0.25">
      <c r="A561" s="67">
        <v>1</v>
      </c>
      <c r="B561" s="24" t="s">
        <v>114</v>
      </c>
      <c r="C561" s="46"/>
      <c r="D561" s="44"/>
      <c r="E561" s="50"/>
      <c r="F561" s="50"/>
      <c r="G561" s="55"/>
      <c r="H561" s="233"/>
    </row>
    <row r="562" spans="1:8" s="45" customFormat="1" x14ac:dyDescent="0.25">
      <c r="A562" s="67">
        <v>1</v>
      </c>
      <c r="B562" s="43" t="s">
        <v>144</v>
      </c>
      <c r="C562" s="46"/>
      <c r="D562" s="75"/>
      <c r="E562" s="50"/>
      <c r="F562" s="50"/>
      <c r="G562" s="55"/>
      <c r="H562" s="233"/>
    </row>
    <row r="563" spans="1:8" ht="30" x14ac:dyDescent="0.25">
      <c r="A563" s="67">
        <v>1</v>
      </c>
      <c r="B563" s="24" t="s">
        <v>115</v>
      </c>
      <c r="C563" s="22"/>
      <c r="D563" s="3">
        <v>11976</v>
      </c>
      <c r="E563" s="3"/>
      <c r="F563" s="3"/>
      <c r="G563" s="3"/>
    </row>
    <row r="564" spans="1:8" s="45" customFormat="1" ht="15.75" customHeight="1" x14ac:dyDescent="0.25">
      <c r="A564" s="67">
        <v>1</v>
      </c>
      <c r="B564" s="24" t="s">
        <v>214</v>
      </c>
      <c r="C564" s="22"/>
      <c r="D564" s="3"/>
      <c r="E564" s="50"/>
      <c r="F564" s="50"/>
      <c r="G564" s="55"/>
      <c r="H564" s="233"/>
    </row>
    <row r="565" spans="1:8" s="45" customFormat="1" x14ac:dyDescent="0.25">
      <c r="A565" s="67">
        <v>1</v>
      </c>
      <c r="B565" s="52"/>
      <c r="C565" s="22"/>
      <c r="D565" s="3"/>
      <c r="E565" s="50"/>
      <c r="F565" s="50"/>
      <c r="G565" s="55"/>
      <c r="H565" s="233"/>
    </row>
    <row r="566" spans="1:8" s="45" customFormat="1" x14ac:dyDescent="0.25">
      <c r="A566" s="67">
        <v>1</v>
      </c>
      <c r="B566" s="53" t="s">
        <v>146</v>
      </c>
      <c r="C566" s="22"/>
      <c r="D566" s="18">
        <f>D543+ROUND(D561*3.2,0)+D563</f>
        <v>40371</v>
      </c>
      <c r="E566" s="50"/>
      <c r="F566" s="50"/>
      <c r="G566" s="55"/>
      <c r="H566" s="233"/>
    </row>
    <row r="567" spans="1:8" s="45" customFormat="1" x14ac:dyDescent="0.25">
      <c r="A567" s="67">
        <v>1</v>
      </c>
      <c r="B567" s="54" t="s">
        <v>145</v>
      </c>
      <c r="C567" s="22"/>
      <c r="D567" s="18">
        <f>SUM(D541,D566)</f>
        <v>197866.39031339029</v>
      </c>
      <c r="E567" s="50"/>
      <c r="F567" s="50"/>
      <c r="G567" s="55"/>
      <c r="H567" s="233"/>
    </row>
    <row r="568" spans="1:8" x14ac:dyDescent="0.25">
      <c r="A568" s="67">
        <v>1</v>
      </c>
      <c r="B568" s="33" t="s">
        <v>7</v>
      </c>
      <c r="C568" s="274"/>
      <c r="D568" s="274"/>
      <c r="E568" s="3"/>
      <c r="F568" s="3"/>
      <c r="G568" s="3"/>
    </row>
    <row r="569" spans="1:8" x14ac:dyDescent="0.25">
      <c r="A569" s="67">
        <v>1</v>
      </c>
      <c r="B569" s="42" t="s">
        <v>76</v>
      </c>
      <c r="C569" s="22"/>
      <c r="D569" s="274"/>
      <c r="E569" s="3"/>
      <c r="F569" s="3"/>
      <c r="G569" s="3"/>
    </row>
    <row r="570" spans="1:8" x14ac:dyDescent="0.25">
      <c r="A570" s="67">
        <v>1</v>
      </c>
      <c r="B570" s="30" t="s">
        <v>37</v>
      </c>
      <c r="C570" s="2">
        <v>240</v>
      </c>
      <c r="D570" s="3">
        <v>1250</v>
      </c>
      <c r="E570" s="59">
        <v>8</v>
      </c>
      <c r="F570" s="3">
        <f>ROUND(G570/C570,0)</f>
        <v>42</v>
      </c>
      <c r="G570" s="3">
        <f>ROUND(D570*E570,0)</f>
        <v>10000</v>
      </c>
    </row>
    <row r="571" spans="1:8" ht="18.75" customHeight="1" x14ac:dyDescent="0.25">
      <c r="A571" s="67">
        <v>1</v>
      </c>
      <c r="B571" s="190" t="s">
        <v>136</v>
      </c>
      <c r="C571" s="22"/>
      <c r="D571" s="34">
        <f>D570</f>
        <v>1250</v>
      </c>
      <c r="E571" s="84">
        <f>E570</f>
        <v>8</v>
      </c>
      <c r="F571" s="34">
        <f>F570</f>
        <v>42</v>
      </c>
      <c r="G571" s="34">
        <f>G570</f>
        <v>10000</v>
      </c>
    </row>
    <row r="572" spans="1:8" ht="18.75" customHeight="1" x14ac:dyDescent="0.25">
      <c r="A572" s="67">
        <v>1</v>
      </c>
      <c r="B572" s="270" t="s">
        <v>112</v>
      </c>
      <c r="C572" s="77"/>
      <c r="D572" s="18">
        <f t="shared" ref="D572" si="40">D571</f>
        <v>1250</v>
      </c>
      <c r="E572" s="275">
        <f t="shared" ref="E572:G572" si="41">E571</f>
        <v>8</v>
      </c>
      <c r="F572" s="18">
        <f t="shared" si="41"/>
        <v>42</v>
      </c>
      <c r="G572" s="18">
        <f t="shared" si="41"/>
        <v>10000</v>
      </c>
    </row>
    <row r="573" spans="1:8" x14ac:dyDescent="0.25">
      <c r="A573" s="67">
        <v>1</v>
      </c>
      <c r="B573" s="276" t="s">
        <v>10</v>
      </c>
      <c r="C573" s="80"/>
      <c r="D573" s="80"/>
      <c r="E573" s="80"/>
      <c r="F573" s="80"/>
      <c r="G573" s="80"/>
    </row>
    <row r="574" spans="1:8" hidden="1" x14ac:dyDescent="0.25">
      <c r="A574" s="67">
        <v>1</v>
      </c>
      <c r="B574" s="263"/>
      <c r="C574" s="229"/>
      <c r="D574" s="230"/>
      <c r="E574" s="230"/>
      <c r="F574" s="230"/>
      <c r="G574" s="230"/>
    </row>
    <row r="575" spans="1:8" hidden="1" x14ac:dyDescent="0.25">
      <c r="A575" s="67">
        <v>1</v>
      </c>
      <c r="B575" s="256" t="s">
        <v>126</v>
      </c>
      <c r="C575" s="62"/>
      <c r="D575" s="3"/>
      <c r="E575" s="3"/>
      <c r="F575" s="3"/>
      <c r="G575" s="246"/>
    </row>
    <row r="576" spans="1:8" s="45" customFormat="1" ht="18.75" hidden="1" customHeight="1" x14ac:dyDescent="0.25">
      <c r="A576" s="67">
        <v>1</v>
      </c>
      <c r="B576" s="21" t="s">
        <v>195</v>
      </c>
      <c r="C576" s="21"/>
      <c r="D576" s="73"/>
      <c r="E576" s="44"/>
      <c r="F576" s="44"/>
      <c r="G576" s="44"/>
      <c r="H576" s="233"/>
    </row>
    <row r="577" spans="1:8" s="45" customFormat="1" ht="30" hidden="1" x14ac:dyDescent="0.25">
      <c r="A577" s="67">
        <v>1</v>
      </c>
      <c r="B577" s="23" t="s">
        <v>313</v>
      </c>
      <c r="C577" s="46"/>
      <c r="D577" s="44">
        <f>SUM(D579,D580,D581,D582)+D578/2.7</f>
        <v>75796.370370370365</v>
      </c>
      <c r="E577" s="44"/>
      <c r="F577" s="44"/>
      <c r="G577" s="44"/>
      <c r="H577" s="233"/>
    </row>
    <row r="578" spans="1:8" s="45" customFormat="1" hidden="1" x14ac:dyDescent="0.25">
      <c r="A578" s="67">
        <v>1</v>
      </c>
      <c r="B578" s="23" t="s">
        <v>278</v>
      </c>
      <c r="C578" s="28"/>
      <c r="D578" s="3">
        <v>1297</v>
      </c>
      <c r="E578" s="28"/>
      <c r="F578" s="28"/>
      <c r="G578" s="28"/>
      <c r="H578" s="233"/>
    </row>
    <row r="579" spans="1:8" s="45" customFormat="1" hidden="1" x14ac:dyDescent="0.25">
      <c r="A579" s="67">
        <v>1</v>
      </c>
      <c r="B579" s="47" t="s">
        <v>196</v>
      </c>
      <c r="C579" s="46"/>
      <c r="D579" s="44"/>
      <c r="E579" s="44"/>
      <c r="F579" s="44"/>
      <c r="G579" s="44"/>
      <c r="H579" s="233"/>
    </row>
    <row r="580" spans="1:8" s="45" customFormat="1" ht="39" hidden="1" customHeight="1" x14ac:dyDescent="0.25">
      <c r="A580" s="67">
        <v>1</v>
      </c>
      <c r="B580" s="47" t="s">
        <v>197</v>
      </c>
      <c r="C580" s="46"/>
      <c r="D580" s="3">
        <v>10000</v>
      </c>
      <c r="E580" s="44"/>
      <c r="F580" s="44"/>
      <c r="G580" s="44"/>
      <c r="H580" s="233"/>
    </row>
    <row r="581" spans="1:8" s="45" customFormat="1" ht="30" hidden="1" x14ac:dyDescent="0.25">
      <c r="A581" s="67">
        <v>1</v>
      </c>
      <c r="B581" s="47" t="s">
        <v>198</v>
      </c>
      <c r="C581" s="46"/>
      <c r="D581" s="3"/>
      <c r="E581" s="44"/>
      <c r="F581" s="44"/>
      <c r="G581" s="44"/>
      <c r="H581" s="233"/>
    </row>
    <row r="582" spans="1:8" s="45" customFormat="1" hidden="1" x14ac:dyDescent="0.25">
      <c r="A582" s="67">
        <v>1</v>
      </c>
      <c r="B582" s="23" t="s">
        <v>199</v>
      </c>
      <c r="C582" s="46"/>
      <c r="D582" s="3">
        <v>65316</v>
      </c>
      <c r="E582" s="44"/>
      <c r="F582" s="44"/>
      <c r="G582" s="44"/>
      <c r="H582" s="233"/>
    </row>
    <row r="583" spans="1:8" s="45" customFormat="1" ht="45" hidden="1" x14ac:dyDescent="0.25">
      <c r="A583" s="67">
        <v>1</v>
      </c>
      <c r="B583" s="23" t="s">
        <v>277</v>
      </c>
      <c r="C583" s="46"/>
      <c r="D583" s="13">
        <v>1533</v>
      </c>
      <c r="E583" s="44"/>
      <c r="F583" s="44"/>
      <c r="G583" s="44"/>
      <c r="H583" s="233"/>
    </row>
    <row r="584" spans="1:8" hidden="1" x14ac:dyDescent="0.25">
      <c r="A584" s="67">
        <v>1</v>
      </c>
      <c r="B584" s="24" t="s">
        <v>114</v>
      </c>
      <c r="C584" s="22"/>
      <c r="D584" s="3">
        <f>D585+D586</f>
        <v>176199.76470588235</v>
      </c>
      <c r="E584" s="277"/>
      <c r="F584" s="3"/>
      <c r="G584" s="3"/>
    </row>
    <row r="585" spans="1:8" hidden="1" x14ac:dyDescent="0.25">
      <c r="A585" s="67">
        <v>1</v>
      </c>
      <c r="B585" s="24" t="s">
        <v>251</v>
      </c>
      <c r="C585" s="178"/>
      <c r="D585" s="3">
        <v>175720</v>
      </c>
      <c r="E585" s="277"/>
      <c r="F585" s="3"/>
      <c r="G585" s="3"/>
    </row>
    <row r="586" spans="1:8" hidden="1" x14ac:dyDescent="0.25">
      <c r="A586" s="67">
        <v>1</v>
      </c>
      <c r="B586" s="24" t="s">
        <v>253</v>
      </c>
      <c r="C586" s="178"/>
      <c r="D586" s="13">
        <f>D587/8.5</f>
        <v>479.76470588235293</v>
      </c>
      <c r="E586" s="277"/>
      <c r="F586" s="3"/>
      <c r="G586" s="3"/>
    </row>
    <row r="587" spans="1:8" s="45" customFormat="1" hidden="1" x14ac:dyDescent="0.25">
      <c r="A587" s="67">
        <v>1</v>
      </c>
      <c r="B587" s="43" t="s">
        <v>252</v>
      </c>
      <c r="C587" s="234"/>
      <c r="D587" s="3">
        <v>4078</v>
      </c>
      <c r="E587" s="44"/>
      <c r="F587" s="44"/>
      <c r="G587" s="44"/>
      <c r="H587" s="233"/>
    </row>
    <row r="588" spans="1:8" s="45" customFormat="1" ht="15.75" hidden="1" customHeight="1" x14ac:dyDescent="0.25">
      <c r="A588" s="67">
        <v>1</v>
      </c>
      <c r="B588" s="48" t="s">
        <v>200</v>
      </c>
      <c r="C588" s="49"/>
      <c r="D588" s="46">
        <f>D577+ROUND(D585*3.2,0)+D587/3.9</f>
        <v>639146.01139601134</v>
      </c>
      <c r="E588" s="50"/>
      <c r="F588" s="50"/>
      <c r="G588" s="55"/>
      <c r="H588" s="233"/>
    </row>
    <row r="589" spans="1:8" s="45" customFormat="1" ht="15.75" hidden="1" customHeight="1" x14ac:dyDescent="0.25">
      <c r="A589" s="67">
        <v>1</v>
      </c>
      <c r="B589" s="21" t="s">
        <v>147</v>
      </c>
      <c r="C589" s="22"/>
      <c r="D589" s="3"/>
      <c r="E589" s="50"/>
      <c r="F589" s="50"/>
      <c r="G589" s="55"/>
      <c r="H589" s="233"/>
    </row>
    <row r="590" spans="1:8" s="45" customFormat="1" ht="31.5" hidden="1" customHeight="1" x14ac:dyDescent="0.25">
      <c r="A590" s="67">
        <v>1</v>
      </c>
      <c r="B590" s="23" t="s">
        <v>313</v>
      </c>
      <c r="C590" s="22"/>
      <c r="D590" s="3">
        <f>SUM(D591,D592,D599,D605,D606,D607)</f>
        <v>50615</v>
      </c>
      <c r="E590" s="50"/>
      <c r="F590" s="50"/>
      <c r="G590" s="55"/>
      <c r="H590" s="233"/>
    </row>
    <row r="591" spans="1:8" s="45" customFormat="1" ht="15.75" hidden="1" customHeight="1" x14ac:dyDescent="0.25">
      <c r="A591" s="67">
        <v>1</v>
      </c>
      <c r="B591" s="23" t="s">
        <v>196</v>
      </c>
      <c r="C591" s="22"/>
      <c r="D591" s="3"/>
      <c r="E591" s="50"/>
      <c r="F591" s="50"/>
      <c r="G591" s="55"/>
      <c r="H591" s="233"/>
    </row>
    <row r="592" spans="1:8" s="45" customFormat="1" ht="15.75" hidden="1" customHeight="1" x14ac:dyDescent="0.25">
      <c r="A592" s="67">
        <v>1</v>
      </c>
      <c r="B592" s="47" t="s">
        <v>201</v>
      </c>
      <c r="C592" s="22"/>
      <c r="D592" s="3">
        <f>D593+D594+D595+D597</f>
        <v>33499</v>
      </c>
      <c r="E592" s="50"/>
      <c r="F592" s="50"/>
      <c r="G592" s="55"/>
      <c r="H592" s="233"/>
    </row>
    <row r="593" spans="1:8" s="45" customFormat="1" ht="19.5" hidden="1" customHeight="1" x14ac:dyDescent="0.25">
      <c r="A593" s="67">
        <v>1</v>
      </c>
      <c r="B593" s="51" t="s">
        <v>202</v>
      </c>
      <c r="C593" s="22"/>
      <c r="D593" s="44">
        <v>26018</v>
      </c>
      <c r="E593" s="50"/>
      <c r="F593" s="50"/>
      <c r="G593" s="55"/>
      <c r="H593" s="233"/>
    </row>
    <row r="594" spans="1:8" s="45" customFormat="1" ht="15.75" hidden="1" customHeight="1" x14ac:dyDescent="0.25">
      <c r="A594" s="67">
        <v>1</v>
      </c>
      <c r="B594" s="51" t="s">
        <v>203</v>
      </c>
      <c r="C594" s="22"/>
      <c r="D594" s="44">
        <v>7481</v>
      </c>
      <c r="E594" s="50"/>
      <c r="F594" s="50"/>
      <c r="G594" s="55"/>
      <c r="H594" s="233"/>
    </row>
    <row r="595" spans="1:8" s="45" customFormat="1" ht="30.75" hidden="1" customHeight="1" x14ac:dyDescent="0.25">
      <c r="A595" s="67">
        <v>1</v>
      </c>
      <c r="B595" s="51" t="s">
        <v>204</v>
      </c>
      <c r="C595" s="22"/>
      <c r="D595" s="44"/>
      <c r="E595" s="50"/>
      <c r="F595" s="50"/>
      <c r="G595" s="55"/>
      <c r="H595" s="233"/>
    </row>
    <row r="596" spans="1:8" s="45" customFormat="1" hidden="1" x14ac:dyDescent="0.25">
      <c r="A596" s="67">
        <v>1</v>
      </c>
      <c r="B596" s="51" t="s">
        <v>205</v>
      </c>
      <c r="C596" s="22"/>
      <c r="D596" s="44"/>
      <c r="E596" s="50"/>
      <c r="F596" s="50"/>
      <c r="G596" s="55"/>
      <c r="H596" s="233"/>
    </row>
    <row r="597" spans="1:8" s="45" customFormat="1" ht="30" hidden="1" x14ac:dyDescent="0.25">
      <c r="A597" s="67">
        <v>1</v>
      </c>
      <c r="B597" s="51" t="s">
        <v>206</v>
      </c>
      <c r="C597" s="22"/>
      <c r="D597" s="44"/>
      <c r="E597" s="50"/>
      <c r="F597" s="50"/>
      <c r="G597" s="55"/>
      <c r="H597" s="233"/>
    </row>
    <row r="598" spans="1:8" s="45" customFormat="1" hidden="1" x14ac:dyDescent="0.25">
      <c r="A598" s="67">
        <v>1</v>
      </c>
      <c r="B598" s="51" t="s">
        <v>205</v>
      </c>
      <c r="C598" s="22"/>
      <c r="D598" s="75"/>
      <c r="E598" s="50"/>
      <c r="F598" s="50"/>
      <c r="G598" s="55"/>
      <c r="H598" s="233"/>
    </row>
    <row r="599" spans="1:8" s="45" customFormat="1" ht="30" hidden="1" customHeight="1" x14ac:dyDescent="0.25">
      <c r="A599" s="67">
        <v>1</v>
      </c>
      <c r="B599" s="47" t="s">
        <v>207</v>
      </c>
      <c r="C599" s="22"/>
      <c r="D599" s="3">
        <f>SUM(D600,D601,D603)</f>
        <v>17116</v>
      </c>
      <c r="E599" s="50"/>
      <c r="F599" s="50"/>
      <c r="G599" s="55"/>
      <c r="H599" s="233"/>
    </row>
    <row r="600" spans="1:8" s="45" customFormat="1" ht="30" hidden="1" x14ac:dyDescent="0.25">
      <c r="A600" s="67">
        <v>1</v>
      </c>
      <c r="B600" s="51" t="s">
        <v>208</v>
      </c>
      <c r="C600" s="22"/>
      <c r="D600" s="3">
        <v>17116</v>
      </c>
      <c r="E600" s="50"/>
      <c r="F600" s="50"/>
      <c r="G600" s="55"/>
      <c r="H600" s="233"/>
    </row>
    <row r="601" spans="1:8" s="45" customFormat="1" ht="45" hidden="1" x14ac:dyDescent="0.25">
      <c r="A601" s="67">
        <v>1</v>
      </c>
      <c r="B601" s="51" t="s">
        <v>209</v>
      </c>
      <c r="C601" s="22"/>
      <c r="D601" s="41"/>
      <c r="E601" s="50"/>
      <c r="F601" s="50"/>
      <c r="G601" s="55"/>
      <c r="H601" s="233"/>
    </row>
    <row r="602" spans="1:8" s="45" customFormat="1" hidden="1" x14ac:dyDescent="0.25">
      <c r="A602" s="67">
        <v>1</v>
      </c>
      <c r="B602" s="51" t="s">
        <v>205</v>
      </c>
      <c r="C602" s="22"/>
      <c r="D602" s="41"/>
      <c r="E602" s="50"/>
      <c r="F602" s="50"/>
      <c r="G602" s="55"/>
      <c r="H602" s="233"/>
    </row>
    <row r="603" spans="1:8" s="45" customFormat="1" ht="45" hidden="1" x14ac:dyDescent="0.25">
      <c r="A603" s="67">
        <v>1</v>
      </c>
      <c r="B603" s="51" t="s">
        <v>210</v>
      </c>
      <c r="C603" s="22"/>
      <c r="D603" s="41"/>
      <c r="E603" s="50"/>
      <c r="F603" s="50"/>
      <c r="G603" s="55"/>
      <c r="H603" s="233"/>
    </row>
    <row r="604" spans="1:8" s="45" customFormat="1" hidden="1" x14ac:dyDescent="0.25">
      <c r="A604" s="67">
        <v>1</v>
      </c>
      <c r="B604" s="51" t="s">
        <v>205</v>
      </c>
      <c r="C604" s="22"/>
      <c r="D604" s="41"/>
      <c r="E604" s="50"/>
      <c r="F604" s="50"/>
      <c r="G604" s="55"/>
      <c r="H604" s="233"/>
    </row>
    <row r="605" spans="1:8" s="45" customFormat="1" ht="31.5" hidden="1" customHeight="1" x14ac:dyDescent="0.25">
      <c r="A605" s="67">
        <v>1</v>
      </c>
      <c r="B605" s="47" t="s">
        <v>211</v>
      </c>
      <c r="C605" s="22"/>
      <c r="D605" s="3"/>
      <c r="E605" s="50"/>
      <c r="F605" s="50"/>
      <c r="G605" s="55"/>
      <c r="H605" s="233"/>
    </row>
    <row r="606" spans="1:8" s="45" customFormat="1" ht="15.75" hidden="1" customHeight="1" x14ac:dyDescent="0.25">
      <c r="A606" s="67">
        <v>1</v>
      </c>
      <c r="B606" s="47" t="s">
        <v>212</v>
      </c>
      <c r="C606" s="22"/>
      <c r="D606" s="3"/>
      <c r="E606" s="50"/>
      <c r="F606" s="50"/>
      <c r="G606" s="55"/>
      <c r="H606" s="233"/>
    </row>
    <row r="607" spans="1:8" s="45" customFormat="1" ht="15.75" hidden="1" customHeight="1" x14ac:dyDescent="0.25">
      <c r="A607" s="67">
        <v>1</v>
      </c>
      <c r="B607" s="23" t="s">
        <v>213</v>
      </c>
      <c r="C607" s="22"/>
      <c r="D607" s="3"/>
      <c r="E607" s="50"/>
      <c r="F607" s="50"/>
      <c r="G607" s="55"/>
      <c r="H607" s="233"/>
    </row>
    <row r="608" spans="1:8" s="45" customFormat="1" hidden="1" x14ac:dyDescent="0.25">
      <c r="A608" s="67">
        <v>1</v>
      </c>
      <c r="B608" s="24" t="s">
        <v>114</v>
      </c>
      <c r="C608" s="46"/>
      <c r="D608" s="44">
        <v>150</v>
      </c>
      <c r="E608" s="50"/>
      <c r="F608" s="50"/>
      <c r="G608" s="55"/>
      <c r="H608" s="233"/>
    </row>
    <row r="609" spans="1:8" s="45" customFormat="1" hidden="1" x14ac:dyDescent="0.25">
      <c r="A609" s="67">
        <v>1</v>
      </c>
      <c r="B609" s="43" t="s">
        <v>144</v>
      </c>
      <c r="C609" s="46"/>
      <c r="D609" s="75"/>
      <c r="E609" s="50"/>
      <c r="F609" s="50"/>
      <c r="G609" s="55"/>
      <c r="H609" s="233"/>
    </row>
    <row r="610" spans="1:8" ht="30" hidden="1" x14ac:dyDescent="0.25">
      <c r="A610" s="67">
        <v>1</v>
      </c>
      <c r="B610" s="24" t="s">
        <v>115</v>
      </c>
      <c r="C610" s="22"/>
      <c r="D610" s="3">
        <v>55800</v>
      </c>
      <c r="E610" s="277"/>
      <c r="F610" s="3"/>
      <c r="G610" s="3"/>
    </row>
    <row r="611" spans="1:8" s="45" customFormat="1" ht="15.75" hidden="1" customHeight="1" x14ac:dyDescent="0.25">
      <c r="A611" s="67">
        <v>1</v>
      </c>
      <c r="B611" s="24" t="s">
        <v>214</v>
      </c>
      <c r="C611" s="22"/>
      <c r="D611" s="3">
        <v>13500</v>
      </c>
      <c r="E611" s="50"/>
      <c r="F611" s="50"/>
      <c r="G611" s="55"/>
      <c r="H611" s="233"/>
    </row>
    <row r="612" spans="1:8" s="45" customFormat="1" hidden="1" x14ac:dyDescent="0.25">
      <c r="A612" s="67">
        <v>1</v>
      </c>
      <c r="B612" s="52"/>
      <c r="C612" s="22"/>
      <c r="D612" s="3"/>
      <c r="E612" s="50"/>
      <c r="F612" s="50"/>
      <c r="G612" s="55"/>
      <c r="H612" s="233"/>
    </row>
    <row r="613" spans="1:8" s="45" customFormat="1" hidden="1" x14ac:dyDescent="0.25">
      <c r="A613" s="67">
        <v>1</v>
      </c>
      <c r="B613" s="53" t="s">
        <v>146</v>
      </c>
      <c r="C613" s="22"/>
      <c r="D613" s="18">
        <f>D590+ROUND(D608*3.2,0)+D610</f>
        <v>106895</v>
      </c>
      <c r="E613" s="50"/>
      <c r="F613" s="50"/>
      <c r="G613" s="55"/>
      <c r="H613" s="233"/>
    </row>
    <row r="614" spans="1:8" s="45" customFormat="1" hidden="1" x14ac:dyDescent="0.25">
      <c r="A614" s="67">
        <v>1</v>
      </c>
      <c r="B614" s="54" t="s">
        <v>145</v>
      </c>
      <c r="C614" s="22"/>
      <c r="D614" s="18">
        <f>SUM(D588,D613)</f>
        <v>746041.01139601134</v>
      </c>
      <c r="E614" s="50"/>
      <c r="F614" s="50"/>
      <c r="G614" s="55"/>
      <c r="H614" s="233"/>
    </row>
    <row r="615" spans="1:8" s="45" customFormat="1" hidden="1" x14ac:dyDescent="0.25">
      <c r="A615" s="67">
        <v>1</v>
      </c>
      <c r="B615" s="25" t="s">
        <v>116</v>
      </c>
      <c r="C615" s="22"/>
      <c r="D615" s="173">
        <f>D616+D617</f>
        <v>2895</v>
      </c>
      <c r="E615" s="252"/>
      <c r="F615" s="252"/>
      <c r="G615" s="18"/>
      <c r="H615" s="233"/>
    </row>
    <row r="616" spans="1:8" s="45" customFormat="1" hidden="1" x14ac:dyDescent="0.25">
      <c r="A616" s="67">
        <v>1</v>
      </c>
      <c r="B616" s="269" t="s">
        <v>33</v>
      </c>
      <c r="C616" s="22"/>
      <c r="D616" s="3">
        <v>2675</v>
      </c>
      <c r="E616" s="252"/>
      <c r="F616" s="252"/>
      <c r="G616" s="18"/>
      <c r="H616" s="233"/>
    </row>
    <row r="617" spans="1:8" s="45" customFormat="1" hidden="1" x14ac:dyDescent="0.25">
      <c r="A617" s="67">
        <v>1</v>
      </c>
      <c r="B617" s="269" t="s">
        <v>267</v>
      </c>
      <c r="C617" s="22"/>
      <c r="D617" s="3">
        <v>220</v>
      </c>
      <c r="E617" s="252"/>
      <c r="F617" s="252"/>
      <c r="G617" s="18"/>
      <c r="H617" s="233"/>
    </row>
    <row r="618" spans="1:8" hidden="1" x14ac:dyDescent="0.25">
      <c r="A618" s="67">
        <v>1</v>
      </c>
      <c r="B618" s="33" t="s">
        <v>7</v>
      </c>
      <c r="C618" s="22"/>
      <c r="D618" s="3"/>
      <c r="E618" s="3"/>
      <c r="F618" s="3"/>
      <c r="G618" s="3"/>
    </row>
    <row r="619" spans="1:8" hidden="1" x14ac:dyDescent="0.25">
      <c r="A619" s="67">
        <v>1</v>
      </c>
      <c r="B619" s="42" t="s">
        <v>76</v>
      </c>
      <c r="C619" s="22"/>
      <c r="D619" s="3"/>
      <c r="E619" s="3"/>
      <c r="F619" s="3"/>
      <c r="G619" s="3"/>
    </row>
    <row r="620" spans="1:8" hidden="1" x14ac:dyDescent="0.25">
      <c r="A620" s="67">
        <v>1</v>
      </c>
      <c r="B620" s="278" t="s">
        <v>24</v>
      </c>
      <c r="C620" s="37">
        <v>240</v>
      </c>
      <c r="D620" s="3">
        <v>914</v>
      </c>
      <c r="E620" s="59">
        <v>8</v>
      </c>
      <c r="F620" s="3">
        <f>ROUND(G620/C620,0)</f>
        <v>30</v>
      </c>
      <c r="G620" s="3">
        <f>ROUND(D620*E620,0)</f>
        <v>7312</v>
      </c>
    </row>
    <row r="621" spans="1:8" hidden="1" x14ac:dyDescent="0.25">
      <c r="A621" s="67">
        <v>1</v>
      </c>
      <c r="B621" s="30" t="s">
        <v>37</v>
      </c>
      <c r="C621" s="2">
        <v>240</v>
      </c>
      <c r="D621" s="3">
        <v>1678</v>
      </c>
      <c r="E621" s="59">
        <v>8</v>
      </c>
      <c r="F621" s="3">
        <f>ROUND(G621/C621,0)</f>
        <v>56</v>
      </c>
      <c r="G621" s="3">
        <f>ROUND(D621*E621,0)</f>
        <v>13424</v>
      </c>
    </row>
    <row r="622" spans="1:8" hidden="1" x14ac:dyDescent="0.25">
      <c r="A622" s="67">
        <v>1</v>
      </c>
      <c r="B622" s="30" t="s">
        <v>57</v>
      </c>
      <c r="C622" s="2">
        <v>240</v>
      </c>
      <c r="D622" s="3">
        <v>840</v>
      </c>
      <c r="E622" s="59">
        <v>8</v>
      </c>
      <c r="F622" s="3">
        <f>ROUND(G622/C622,0)</f>
        <v>28</v>
      </c>
      <c r="G622" s="3">
        <f>ROUND(D622*E622,0)</f>
        <v>6720</v>
      </c>
    </row>
    <row r="623" spans="1:8" ht="18.75" hidden="1" customHeight="1" x14ac:dyDescent="0.25">
      <c r="A623" s="67">
        <v>1</v>
      </c>
      <c r="B623" s="190" t="s">
        <v>136</v>
      </c>
      <c r="C623" s="22"/>
      <c r="D623" s="34">
        <f>SUM(D620:D622)</f>
        <v>3432</v>
      </c>
      <c r="E623" s="84">
        <f>E621</f>
        <v>8</v>
      </c>
      <c r="F623" s="34">
        <f t="shared" ref="F623:G623" si="42">SUM(F620:F622)</f>
        <v>114</v>
      </c>
      <c r="G623" s="34">
        <f t="shared" si="42"/>
        <v>27456</v>
      </c>
    </row>
    <row r="624" spans="1:8" ht="18.75" hidden="1" customHeight="1" x14ac:dyDescent="0.25">
      <c r="A624" s="67">
        <v>1</v>
      </c>
      <c r="B624" s="270" t="s">
        <v>112</v>
      </c>
      <c r="C624" s="77"/>
      <c r="D624" s="266">
        <f t="shared" ref="D624" si="43">D623</f>
        <v>3432</v>
      </c>
      <c r="E624" s="275">
        <f t="shared" ref="E624:G624" si="44">E623</f>
        <v>8</v>
      </c>
      <c r="F624" s="266">
        <f t="shared" si="44"/>
        <v>114</v>
      </c>
      <c r="G624" s="266">
        <f t="shared" si="44"/>
        <v>27456</v>
      </c>
    </row>
    <row r="625" spans="1:8" ht="15.75" hidden="1" thickBot="1" x14ac:dyDescent="0.3">
      <c r="A625" s="67">
        <v>1</v>
      </c>
      <c r="B625" s="242" t="s">
        <v>10</v>
      </c>
      <c r="C625" s="226"/>
      <c r="D625" s="226"/>
      <c r="E625" s="226"/>
      <c r="F625" s="226"/>
      <c r="G625" s="226"/>
    </row>
    <row r="626" spans="1:8" ht="20.25" hidden="1" customHeight="1" x14ac:dyDescent="0.25">
      <c r="A626" s="67">
        <v>1</v>
      </c>
      <c r="B626" s="585" t="s">
        <v>127</v>
      </c>
      <c r="C626" s="238"/>
      <c r="D626" s="3"/>
      <c r="E626" s="3"/>
      <c r="F626" s="3"/>
      <c r="G626" s="3"/>
    </row>
    <row r="627" spans="1:8" s="45" customFormat="1" ht="18.75" hidden="1" customHeight="1" x14ac:dyDescent="0.25">
      <c r="A627" s="67">
        <v>1</v>
      </c>
      <c r="B627" s="21" t="s">
        <v>195</v>
      </c>
      <c r="C627" s="21"/>
      <c r="D627" s="73"/>
      <c r="E627" s="44"/>
      <c r="F627" s="44"/>
      <c r="G627" s="44"/>
      <c r="H627" s="233"/>
    </row>
    <row r="628" spans="1:8" s="45" customFormat="1" ht="30" hidden="1" x14ac:dyDescent="0.25">
      <c r="A628" s="67">
        <v>1</v>
      </c>
      <c r="B628" s="23" t="s">
        <v>313</v>
      </c>
      <c r="C628" s="46"/>
      <c r="D628" s="44">
        <f>SUM(D630,D631,D632,D633)+D629/2.7</f>
        <v>23853.666666666668</v>
      </c>
      <c r="E628" s="44"/>
      <c r="F628" s="44"/>
      <c r="G628" s="44"/>
      <c r="H628" s="233"/>
    </row>
    <row r="629" spans="1:8" s="45" customFormat="1" hidden="1" x14ac:dyDescent="0.25">
      <c r="A629" s="67">
        <v>1</v>
      </c>
      <c r="B629" s="23" t="s">
        <v>278</v>
      </c>
      <c r="C629" s="28"/>
      <c r="D629" s="3">
        <v>45</v>
      </c>
      <c r="E629" s="28"/>
      <c r="F629" s="28"/>
      <c r="G629" s="28"/>
      <c r="H629" s="233"/>
    </row>
    <row r="630" spans="1:8" s="45" customFormat="1" hidden="1" x14ac:dyDescent="0.25">
      <c r="A630" s="67">
        <v>1</v>
      </c>
      <c r="B630" s="47" t="s">
        <v>196</v>
      </c>
      <c r="C630" s="46"/>
      <c r="D630" s="44"/>
      <c r="E630" s="44"/>
      <c r="F630" s="44"/>
      <c r="G630" s="44"/>
      <c r="H630" s="233"/>
    </row>
    <row r="631" spans="1:8" s="45" customFormat="1" ht="31.5" hidden="1" customHeight="1" x14ac:dyDescent="0.25">
      <c r="A631" s="67">
        <v>1</v>
      </c>
      <c r="B631" s="47" t="s">
        <v>197</v>
      </c>
      <c r="C631" s="46"/>
      <c r="D631" s="3"/>
      <c r="E631" s="44"/>
      <c r="F631" s="44"/>
      <c r="G631" s="44"/>
      <c r="H631" s="233"/>
    </row>
    <row r="632" spans="1:8" s="45" customFormat="1" ht="30" hidden="1" x14ac:dyDescent="0.25">
      <c r="A632" s="67">
        <v>1</v>
      </c>
      <c r="B632" s="47" t="s">
        <v>198</v>
      </c>
      <c r="C632" s="46"/>
      <c r="D632" s="3">
        <v>280</v>
      </c>
      <c r="E632" s="44"/>
      <c r="F632" s="44"/>
      <c r="G632" s="44"/>
      <c r="H632" s="233"/>
    </row>
    <row r="633" spans="1:8" s="45" customFormat="1" hidden="1" x14ac:dyDescent="0.25">
      <c r="A633" s="67">
        <v>1</v>
      </c>
      <c r="B633" s="23" t="s">
        <v>199</v>
      </c>
      <c r="C633" s="46"/>
      <c r="D633" s="3">
        <v>23557</v>
      </c>
      <c r="E633" s="44"/>
      <c r="F633" s="44"/>
      <c r="G633" s="44"/>
      <c r="H633" s="233"/>
    </row>
    <row r="634" spans="1:8" s="45" customFormat="1" ht="45" hidden="1" x14ac:dyDescent="0.25">
      <c r="A634" s="67">
        <v>1</v>
      </c>
      <c r="B634" s="23" t="s">
        <v>277</v>
      </c>
      <c r="C634" s="46"/>
      <c r="D634" s="13">
        <v>504</v>
      </c>
      <c r="E634" s="44"/>
      <c r="F634" s="44"/>
      <c r="G634" s="44"/>
      <c r="H634" s="233"/>
    </row>
    <row r="635" spans="1:8" hidden="1" x14ac:dyDescent="0.25">
      <c r="A635" s="67">
        <v>1</v>
      </c>
      <c r="B635" s="24" t="s">
        <v>114</v>
      </c>
      <c r="C635" s="22"/>
      <c r="D635" s="3">
        <f>D636+D637</f>
        <v>48540.588235294119</v>
      </c>
      <c r="E635" s="231"/>
      <c r="F635" s="231"/>
      <c r="G635" s="3"/>
    </row>
    <row r="636" spans="1:8" hidden="1" x14ac:dyDescent="0.25">
      <c r="A636" s="67">
        <v>1</v>
      </c>
      <c r="B636" s="24" t="s">
        <v>251</v>
      </c>
      <c r="C636" s="178"/>
      <c r="D636" s="3">
        <v>41748</v>
      </c>
      <c r="E636" s="231"/>
      <c r="F636" s="231"/>
      <c r="G636" s="3"/>
    </row>
    <row r="637" spans="1:8" hidden="1" x14ac:dyDescent="0.25">
      <c r="A637" s="67">
        <v>1</v>
      </c>
      <c r="B637" s="24" t="s">
        <v>253</v>
      </c>
      <c r="C637" s="178"/>
      <c r="D637" s="13">
        <f>D638/8.5</f>
        <v>6792.588235294118</v>
      </c>
      <c r="E637" s="231"/>
      <c r="F637" s="231"/>
      <c r="G637" s="3"/>
    </row>
    <row r="638" spans="1:8" s="45" customFormat="1" hidden="1" x14ac:dyDescent="0.25">
      <c r="A638" s="67">
        <v>1</v>
      </c>
      <c r="B638" s="43" t="s">
        <v>252</v>
      </c>
      <c r="C638" s="234"/>
      <c r="D638" s="3">
        <v>57737</v>
      </c>
      <c r="E638" s="44"/>
      <c r="F638" s="44"/>
      <c r="G638" s="44"/>
      <c r="H638" s="233"/>
    </row>
    <row r="639" spans="1:8" s="45" customFormat="1" ht="15.75" hidden="1" customHeight="1" x14ac:dyDescent="0.25">
      <c r="A639" s="67">
        <v>1</v>
      </c>
      <c r="B639" s="48" t="s">
        <v>200</v>
      </c>
      <c r="C639" s="49"/>
      <c r="D639" s="46">
        <f>D628+ROUND(D636*3.2,0)+D638/3.9</f>
        <v>172252.02564102563</v>
      </c>
      <c r="E639" s="50"/>
      <c r="F639" s="50"/>
      <c r="G639" s="55"/>
      <c r="H639" s="233"/>
    </row>
    <row r="640" spans="1:8" s="45" customFormat="1" ht="15.75" hidden="1" customHeight="1" x14ac:dyDescent="0.25">
      <c r="A640" s="67">
        <v>1</v>
      </c>
      <c r="B640" s="21" t="s">
        <v>147</v>
      </c>
      <c r="C640" s="22"/>
      <c r="D640" s="3"/>
      <c r="E640" s="50"/>
      <c r="F640" s="50"/>
      <c r="G640" s="55"/>
      <c r="H640" s="233"/>
    </row>
    <row r="641" spans="1:8" s="45" customFormat="1" ht="31.5" hidden="1" customHeight="1" x14ac:dyDescent="0.25">
      <c r="A641" s="67">
        <v>1</v>
      </c>
      <c r="B641" s="23" t="s">
        <v>313</v>
      </c>
      <c r="C641" s="22"/>
      <c r="D641" s="3">
        <f>SUM(D642,D643,D650,D656,D657,D658)</f>
        <v>33193</v>
      </c>
      <c r="E641" s="50"/>
      <c r="F641" s="50"/>
      <c r="G641" s="55"/>
      <c r="H641" s="233"/>
    </row>
    <row r="642" spans="1:8" s="45" customFormat="1" ht="15.75" hidden="1" customHeight="1" x14ac:dyDescent="0.25">
      <c r="A642" s="67">
        <v>1</v>
      </c>
      <c r="B642" s="23" t="s">
        <v>196</v>
      </c>
      <c r="C642" s="22"/>
      <c r="D642" s="3"/>
      <c r="E642" s="50"/>
      <c r="F642" s="50"/>
      <c r="G642" s="55"/>
      <c r="H642" s="233"/>
    </row>
    <row r="643" spans="1:8" s="45" customFormat="1" ht="15.75" hidden="1" customHeight="1" x14ac:dyDescent="0.25">
      <c r="A643" s="67">
        <v>1</v>
      </c>
      <c r="B643" s="47" t="s">
        <v>201</v>
      </c>
      <c r="C643" s="22"/>
      <c r="D643" s="3">
        <f>D644+D645+D646+D648</f>
        <v>8788</v>
      </c>
      <c r="E643" s="50"/>
      <c r="F643" s="50"/>
      <c r="G643" s="55"/>
      <c r="H643" s="233"/>
    </row>
    <row r="644" spans="1:8" s="45" customFormat="1" ht="19.5" hidden="1" customHeight="1" x14ac:dyDescent="0.25">
      <c r="A644" s="67">
        <v>1</v>
      </c>
      <c r="B644" s="51" t="s">
        <v>202</v>
      </c>
      <c r="C644" s="22"/>
      <c r="D644" s="44">
        <v>6721</v>
      </c>
      <c r="E644" s="50"/>
      <c r="F644" s="50"/>
      <c r="G644" s="55"/>
      <c r="H644" s="233"/>
    </row>
    <row r="645" spans="1:8" s="45" customFormat="1" ht="15.75" hidden="1" customHeight="1" x14ac:dyDescent="0.25">
      <c r="A645" s="67">
        <v>1</v>
      </c>
      <c r="B645" s="51" t="s">
        <v>203</v>
      </c>
      <c r="C645" s="22"/>
      <c r="D645" s="44">
        <v>1655</v>
      </c>
      <c r="E645" s="50"/>
      <c r="F645" s="50"/>
      <c r="G645" s="55"/>
      <c r="H645" s="233"/>
    </row>
    <row r="646" spans="1:8" s="45" customFormat="1" ht="30.75" hidden="1" customHeight="1" x14ac:dyDescent="0.25">
      <c r="A646" s="67">
        <v>1</v>
      </c>
      <c r="B646" s="51" t="s">
        <v>204</v>
      </c>
      <c r="C646" s="22"/>
      <c r="D646" s="44"/>
      <c r="E646" s="50"/>
      <c r="F646" s="50"/>
      <c r="G646" s="55"/>
      <c r="H646" s="233"/>
    </row>
    <row r="647" spans="1:8" s="45" customFormat="1" hidden="1" x14ac:dyDescent="0.25">
      <c r="A647" s="67">
        <v>1</v>
      </c>
      <c r="B647" s="51" t="s">
        <v>205</v>
      </c>
      <c r="C647" s="22"/>
      <c r="D647" s="44"/>
      <c r="E647" s="50"/>
      <c r="F647" s="50"/>
      <c r="G647" s="55"/>
      <c r="H647" s="233"/>
    </row>
    <row r="648" spans="1:8" s="45" customFormat="1" ht="30" hidden="1" x14ac:dyDescent="0.25">
      <c r="A648" s="67">
        <v>1</v>
      </c>
      <c r="B648" s="51" t="s">
        <v>206</v>
      </c>
      <c r="C648" s="22"/>
      <c r="D648" s="44">
        <v>412</v>
      </c>
      <c r="E648" s="50"/>
      <c r="F648" s="50"/>
      <c r="G648" s="55"/>
      <c r="H648" s="233"/>
    </row>
    <row r="649" spans="1:8" s="45" customFormat="1" hidden="1" x14ac:dyDescent="0.25">
      <c r="A649" s="67">
        <v>1</v>
      </c>
      <c r="B649" s="51" t="s">
        <v>205</v>
      </c>
      <c r="C649" s="22"/>
      <c r="D649" s="75">
        <v>48</v>
      </c>
      <c r="E649" s="50"/>
      <c r="F649" s="50"/>
      <c r="G649" s="55"/>
      <c r="H649" s="233"/>
    </row>
    <row r="650" spans="1:8" s="45" customFormat="1" ht="30" hidden="1" customHeight="1" x14ac:dyDescent="0.25">
      <c r="A650" s="67">
        <v>1</v>
      </c>
      <c r="B650" s="47" t="s">
        <v>207</v>
      </c>
      <c r="C650" s="22"/>
      <c r="D650" s="3">
        <f>SUM(D651,D652,D654)</f>
        <v>24405</v>
      </c>
      <c r="E650" s="50"/>
      <c r="F650" s="50"/>
      <c r="G650" s="55"/>
      <c r="H650" s="233"/>
    </row>
    <row r="651" spans="1:8" s="45" customFormat="1" ht="30" hidden="1" x14ac:dyDescent="0.25">
      <c r="A651" s="67">
        <v>1</v>
      </c>
      <c r="B651" s="51" t="s">
        <v>208</v>
      </c>
      <c r="C651" s="22"/>
      <c r="D651" s="3">
        <v>3455</v>
      </c>
      <c r="E651" s="50"/>
      <c r="F651" s="50"/>
      <c r="G651" s="55"/>
      <c r="H651" s="233"/>
    </row>
    <row r="652" spans="1:8" s="45" customFormat="1" ht="45" hidden="1" x14ac:dyDescent="0.25">
      <c r="A652" s="67">
        <v>1</v>
      </c>
      <c r="B652" s="51" t="s">
        <v>209</v>
      </c>
      <c r="C652" s="22"/>
      <c r="D652" s="41">
        <v>17720</v>
      </c>
      <c r="E652" s="50"/>
      <c r="F652" s="50"/>
      <c r="G652" s="55"/>
      <c r="H652" s="233"/>
    </row>
    <row r="653" spans="1:8" s="45" customFormat="1" hidden="1" x14ac:dyDescent="0.25">
      <c r="A653" s="67">
        <v>1</v>
      </c>
      <c r="B653" s="51" t="s">
        <v>205</v>
      </c>
      <c r="C653" s="22"/>
      <c r="D653" s="41">
        <v>3962</v>
      </c>
      <c r="E653" s="50"/>
      <c r="F653" s="50"/>
      <c r="G653" s="55"/>
      <c r="H653" s="233"/>
    </row>
    <row r="654" spans="1:8" s="45" customFormat="1" ht="45" hidden="1" x14ac:dyDescent="0.25">
      <c r="A654" s="67">
        <v>1</v>
      </c>
      <c r="B654" s="51" t="s">
        <v>210</v>
      </c>
      <c r="C654" s="22"/>
      <c r="D654" s="41">
        <v>3230</v>
      </c>
      <c r="E654" s="50"/>
      <c r="F654" s="50"/>
      <c r="G654" s="55"/>
      <c r="H654" s="233"/>
    </row>
    <row r="655" spans="1:8" s="45" customFormat="1" hidden="1" x14ac:dyDescent="0.25">
      <c r="A655" s="67">
        <v>1</v>
      </c>
      <c r="B655" s="51" t="s">
        <v>205</v>
      </c>
      <c r="C655" s="22"/>
      <c r="D655" s="41">
        <v>2153</v>
      </c>
      <c r="E655" s="50"/>
      <c r="F655" s="50"/>
      <c r="G655" s="55"/>
      <c r="H655" s="233"/>
    </row>
    <row r="656" spans="1:8" s="45" customFormat="1" ht="31.5" hidden="1" customHeight="1" x14ac:dyDescent="0.25">
      <c r="A656" s="67">
        <v>1</v>
      </c>
      <c r="B656" s="47" t="s">
        <v>211</v>
      </c>
      <c r="C656" s="22"/>
      <c r="D656" s="3"/>
      <c r="E656" s="50"/>
      <c r="F656" s="50"/>
      <c r="G656" s="55"/>
      <c r="H656" s="233"/>
    </row>
    <row r="657" spans="1:8" s="45" customFormat="1" ht="15.75" hidden="1" customHeight="1" x14ac:dyDescent="0.25">
      <c r="A657" s="67">
        <v>1</v>
      </c>
      <c r="B657" s="47" t="s">
        <v>212</v>
      </c>
      <c r="C657" s="22"/>
      <c r="D657" s="3"/>
      <c r="E657" s="50"/>
      <c r="F657" s="50"/>
      <c r="G657" s="55"/>
      <c r="H657" s="233"/>
    </row>
    <row r="658" spans="1:8" s="45" customFormat="1" ht="15.75" hidden="1" customHeight="1" x14ac:dyDescent="0.25">
      <c r="A658" s="67">
        <v>1</v>
      </c>
      <c r="B658" s="23" t="s">
        <v>213</v>
      </c>
      <c r="C658" s="22"/>
      <c r="D658" s="3"/>
      <c r="E658" s="50"/>
      <c r="F658" s="50"/>
      <c r="G658" s="55"/>
      <c r="H658" s="233"/>
    </row>
    <row r="659" spans="1:8" s="45" customFormat="1" hidden="1" x14ac:dyDescent="0.25">
      <c r="A659" s="67">
        <v>1</v>
      </c>
      <c r="B659" s="24" t="s">
        <v>114</v>
      </c>
      <c r="C659" s="46"/>
      <c r="D659" s="44"/>
      <c r="E659" s="50"/>
      <c r="F659" s="50"/>
      <c r="G659" s="55"/>
      <c r="H659" s="233"/>
    </row>
    <row r="660" spans="1:8" s="45" customFormat="1" hidden="1" x14ac:dyDescent="0.25">
      <c r="A660" s="67">
        <v>1</v>
      </c>
      <c r="B660" s="43" t="s">
        <v>144</v>
      </c>
      <c r="C660" s="46"/>
      <c r="D660" s="75"/>
      <c r="E660" s="50"/>
      <c r="F660" s="50"/>
      <c r="G660" s="55"/>
      <c r="H660" s="233"/>
    </row>
    <row r="661" spans="1:8" ht="30" hidden="1" x14ac:dyDescent="0.25">
      <c r="A661" s="67">
        <v>1</v>
      </c>
      <c r="B661" s="24" t="s">
        <v>115</v>
      </c>
      <c r="C661" s="22"/>
      <c r="D661" s="3">
        <v>12195</v>
      </c>
      <c r="E661" s="231"/>
      <c r="F661" s="231"/>
      <c r="G661" s="3"/>
    </row>
    <row r="662" spans="1:8" s="45" customFormat="1" ht="15.75" hidden="1" customHeight="1" x14ac:dyDescent="0.25">
      <c r="A662" s="67">
        <v>1</v>
      </c>
      <c r="B662" s="24" t="s">
        <v>214</v>
      </c>
      <c r="C662" s="22"/>
      <c r="D662" s="3"/>
      <c r="E662" s="50"/>
      <c r="F662" s="50"/>
      <c r="G662" s="55"/>
      <c r="H662" s="233"/>
    </row>
    <row r="663" spans="1:8" s="45" customFormat="1" hidden="1" x14ac:dyDescent="0.25">
      <c r="A663" s="67">
        <v>1</v>
      </c>
      <c r="B663" s="52"/>
      <c r="C663" s="22"/>
      <c r="D663" s="3"/>
      <c r="E663" s="50"/>
      <c r="F663" s="50"/>
      <c r="G663" s="55"/>
      <c r="H663" s="233"/>
    </row>
    <row r="664" spans="1:8" s="45" customFormat="1" hidden="1" x14ac:dyDescent="0.25">
      <c r="A664" s="67">
        <v>1</v>
      </c>
      <c r="B664" s="53" t="s">
        <v>146</v>
      </c>
      <c r="C664" s="22"/>
      <c r="D664" s="18">
        <f>D641+ROUND(D659*3.2,0)+D661</f>
        <v>45388</v>
      </c>
      <c r="E664" s="50"/>
      <c r="F664" s="50"/>
      <c r="G664" s="55"/>
      <c r="H664" s="233"/>
    </row>
    <row r="665" spans="1:8" s="45" customFormat="1" hidden="1" x14ac:dyDescent="0.25">
      <c r="A665" s="67">
        <v>1</v>
      </c>
      <c r="B665" s="54" t="s">
        <v>145</v>
      </c>
      <c r="C665" s="22"/>
      <c r="D665" s="18">
        <f>SUM(D639,D664)</f>
        <v>217640.02564102563</v>
      </c>
      <c r="E665" s="50"/>
      <c r="F665" s="50"/>
      <c r="G665" s="55"/>
      <c r="H665" s="233"/>
    </row>
    <row r="666" spans="1:8" hidden="1" x14ac:dyDescent="0.25">
      <c r="A666" s="67">
        <v>1</v>
      </c>
      <c r="B666" s="33" t="s">
        <v>7</v>
      </c>
      <c r="C666" s="62"/>
      <c r="D666" s="3"/>
      <c r="E666" s="3"/>
      <c r="F666" s="3"/>
      <c r="G666" s="3"/>
    </row>
    <row r="667" spans="1:8" hidden="1" x14ac:dyDescent="0.25">
      <c r="A667" s="67">
        <v>1</v>
      </c>
      <c r="B667" s="42" t="s">
        <v>76</v>
      </c>
      <c r="C667" s="62"/>
      <c r="D667" s="3"/>
      <c r="E667" s="3"/>
      <c r="F667" s="3"/>
      <c r="G667" s="3"/>
    </row>
    <row r="668" spans="1:8" hidden="1" x14ac:dyDescent="0.25">
      <c r="A668" s="67">
        <v>1</v>
      </c>
      <c r="B668" s="30" t="s">
        <v>37</v>
      </c>
      <c r="C668" s="2">
        <v>240</v>
      </c>
      <c r="D668" s="3">
        <v>870</v>
      </c>
      <c r="E668" s="59">
        <v>8</v>
      </c>
      <c r="F668" s="3">
        <f>ROUND(G668/C668,0)</f>
        <v>29</v>
      </c>
      <c r="G668" s="3">
        <f>ROUND(D668*E668,0)</f>
        <v>6960</v>
      </c>
    </row>
    <row r="669" spans="1:8" ht="18" hidden="1" customHeight="1" x14ac:dyDescent="0.25">
      <c r="A669" s="67">
        <v>1</v>
      </c>
      <c r="B669" s="190" t="s">
        <v>136</v>
      </c>
      <c r="C669" s="62"/>
      <c r="D669" s="34">
        <f>D668</f>
        <v>870</v>
      </c>
      <c r="E669" s="84">
        <f>E668</f>
        <v>8</v>
      </c>
      <c r="F669" s="34">
        <f>F668</f>
        <v>29</v>
      </c>
      <c r="G669" s="34">
        <f>G668</f>
        <v>6960</v>
      </c>
    </row>
    <row r="670" spans="1:8" ht="18" hidden="1" customHeight="1" x14ac:dyDescent="0.25">
      <c r="A670" s="67">
        <v>1</v>
      </c>
      <c r="B670" s="270" t="s">
        <v>112</v>
      </c>
      <c r="C670" s="86"/>
      <c r="D670" s="266">
        <f t="shared" ref="D670" si="45">D669</f>
        <v>870</v>
      </c>
      <c r="E670" s="275">
        <f t="shared" ref="E670:G670" si="46">E669</f>
        <v>8</v>
      </c>
      <c r="F670" s="266">
        <f t="shared" si="46"/>
        <v>29</v>
      </c>
      <c r="G670" s="266">
        <f t="shared" si="46"/>
        <v>6960</v>
      </c>
    </row>
    <row r="671" spans="1:8" ht="15.75" hidden="1" thickBot="1" x14ac:dyDescent="0.3">
      <c r="A671" s="67">
        <v>1</v>
      </c>
      <c r="B671" s="242" t="s">
        <v>10</v>
      </c>
      <c r="C671" s="226"/>
      <c r="D671" s="226"/>
      <c r="E671" s="226"/>
      <c r="F671" s="226"/>
      <c r="G671" s="226"/>
    </row>
    <row r="672" spans="1:8" hidden="1" x14ac:dyDescent="0.25">
      <c r="A672" s="67">
        <v>1</v>
      </c>
      <c r="B672" s="77"/>
      <c r="C672" s="86"/>
      <c r="D672" s="3"/>
      <c r="E672" s="3"/>
      <c r="F672" s="3"/>
      <c r="G672" s="3"/>
    </row>
    <row r="673" spans="1:8" ht="15.75" hidden="1" customHeight="1" x14ac:dyDescent="0.25">
      <c r="A673" s="67">
        <v>1</v>
      </c>
      <c r="B673" s="214" t="s">
        <v>128</v>
      </c>
      <c r="C673" s="62"/>
      <c r="D673" s="3"/>
      <c r="E673" s="3"/>
      <c r="F673" s="3"/>
      <c r="G673" s="3"/>
    </row>
    <row r="674" spans="1:8" s="45" customFormat="1" ht="18.75" hidden="1" customHeight="1" x14ac:dyDescent="0.25">
      <c r="A674" s="67">
        <v>1</v>
      </c>
      <c r="B674" s="21" t="s">
        <v>195</v>
      </c>
      <c r="C674" s="21"/>
      <c r="D674" s="73"/>
      <c r="E674" s="44"/>
      <c r="F674" s="44"/>
      <c r="G674" s="44"/>
      <c r="H674" s="233"/>
    </row>
    <row r="675" spans="1:8" s="45" customFormat="1" ht="27" hidden="1" customHeight="1" x14ac:dyDescent="0.25">
      <c r="A675" s="67">
        <v>1</v>
      </c>
      <c r="B675" s="23" t="s">
        <v>313</v>
      </c>
      <c r="C675" s="46"/>
      <c r="D675" s="44">
        <f>SUM(D676,D677,D678,D679)</f>
        <v>36500</v>
      </c>
      <c r="E675" s="44"/>
      <c r="F675" s="44"/>
      <c r="G675" s="44"/>
      <c r="H675" s="233"/>
    </row>
    <row r="676" spans="1:8" s="45" customFormat="1" hidden="1" x14ac:dyDescent="0.25">
      <c r="A676" s="67">
        <v>1</v>
      </c>
      <c r="B676" s="47" t="s">
        <v>196</v>
      </c>
      <c r="C676" s="46"/>
      <c r="D676" s="44"/>
      <c r="E676" s="44"/>
      <c r="F676" s="44"/>
      <c r="G676" s="44"/>
      <c r="H676" s="233"/>
    </row>
    <row r="677" spans="1:8" s="45" customFormat="1" ht="34.5" hidden="1" customHeight="1" x14ac:dyDescent="0.25">
      <c r="A677" s="67">
        <v>1</v>
      </c>
      <c r="B677" s="47" t="s">
        <v>197</v>
      </c>
      <c r="C677" s="46"/>
      <c r="D677" s="3">
        <v>5800</v>
      </c>
      <c r="E677" s="44"/>
      <c r="F677" s="44"/>
      <c r="G677" s="44"/>
      <c r="H677" s="233"/>
    </row>
    <row r="678" spans="1:8" s="45" customFormat="1" ht="30" hidden="1" x14ac:dyDescent="0.25">
      <c r="A678" s="67">
        <v>1</v>
      </c>
      <c r="B678" s="47" t="s">
        <v>198</v>
      </c>
      <c r="C678" s="46"/>
      <c r="D678" s="3"/>
      <c r="E678" s="44"/>
      <c r="F678" s="44"/>
      <c r="G678" s="44"/>
      <c r="H678" s="233"/>
    </row>
    <row r="679" spans="1:8" s="45" customFormat="1" hidden="1" x14ac:dyDescent="0.25">
      <c r="A679" s="67">
        <v>1</v>
      </c>
      <c r="B679" s="23" t="s">
        <v>199</v>
      </c>
      <c r="C679" s="46"/>
      <c r="D679" s="3">
        <v>30700</v>
      </c>
      <c r="E679" s="44"/>
      <c r="F679" s="44"/>
      <c r="G679" s="44"/>
      <c r="H679" s="233"/>
    </row>
    <row r="680" spans="1:8" s="45" customFormat="1" ht="45" hidden="1" x14ac:dyDescent="0.25">
      <c r="A680" s="67">
        <v>1</v>
      </c>
      <c r="B680" s="23" t="s">
        <v>277</v>
      </c>
      <c r="C680" s="46"/>
      <c r="D680" s="13">
        <v>90</v>
      </c>
      <c r="E680" s="44"/>
      <c r="F680" s="44"/>
      <c r="G680" s="44"/>
      <c r="H680" s="233"/>
    </row>
    <row r="681" spans="1:8" hidden="1" x14ac:dyDescent="0.25">
      <c r="A681" s="67">
        <v>1</v>
      </c>
      <c r="B681" s="24" t="s">
        <v>114</v>
      </c>
      <c r="C681" s="22"/>
      <c r="D681" s="3">
        <v>48000</v>
      </c>
      <c r="E681" s="231"/>
      <c r="F681" s="3"/>
      <c r="G681" s="3"/>
    </row>
    <row r="682" spans="1:8" s="45" customFormat="1" hidden="1" x14ac:dyDescent="0.25">
      <c r="A682" s="67">
        <v>1</v>
      </c>
      <c r="B682" s="43" t="s">
        <v>144</v>
      </c>
      <c r="C682" s="234"/>
      <c r="D682" s="3"/>
      <c r="E682" s="44"/>
      <c r="F682" s="44"/>
      <c r="G682" s="44"/>
      <c r="H682" s="233"/>
    </row>
    <row r="683" spans="1:8" s="45" customFormat="1" ht="15.75" hidden="1" customHeight="1" x14ac:dyDescent="0.25">
      <c r="A683" s="67">
        <v>1</v>
      </c>
      <c r="B683" s="48" t="s">
        <v>200</v>
      </c>
      <c r="C683" s="49"/>
      <c r="D683" s="46">
        <f>D675+ROUND(D681*3.2,0)</f>
        <v>190100</v>
      </c>
      <c r="E683" s="50"/>
      <c r="F683" s="50"/>
      <c r="G683" s="55"/>
      <c r="H683" s="233"/>
    </row>
    <row r="684" spans="1:8" s="45" customFormat="1" ht="15.75" hidden="1" customHeight="1" x14ac:dyDescent="0.25">
      <c r="A684" s="67">
        <v>1</v>
      </c>
      <c r="B684" s="21" t="s">
        <v>147</v>
      </c>
      <c r="C684" s="22"/>
      <c r="D684" s="3"/>
      <c r="E684" s="50"/>
      <c r="F684" s="50"/>
      <c r="G684" s="55"/>
      <c r="H684" s="233"/>
    </row>
    <row r="685" spans="1:8" s="45" customFormat="1" ht="30" hidden="1" x14ac:dyDescent="0.25">
      <c r="A685" s="67">
        <v>1</v>
      </c>
      <c r="B685" s="23" t="s">
        <v>313</v>
      </c>
      <c r="C685" s="22"/>
      <c r="D685" s="3">
        <f>SUM(D686,D687,D694,D700,D701,D702)</f>
        <v>22413.200000000001</v>
      </c>
      <c r="E685" s="50"/>
      <c r="F685" s="50"/>
      <c r="G685" s="55"/>
      <c r="H685" s="233"/>
    </row>
    <row r="686" spans="1:8" s="45" customFormat="1" ht="15.75" hidden="1" customHeight="1" x14ac:dyDescent="0.25">
      <c r="A686" s="67">
        <v>1</v>
      </c>
      <c r="B686" s="23" t="s">
        <v>196</v>
      </c>
      <c r="C686" s="22"/>
      <c r="D686" s="3"/>
      <c r="E686" s="50"/>
      <c r="F686" s="50"/>
      <c r="G686" s="55"/>
      <c r="H686" s="233"/>
    </row>
    <row r="687" spans="1:8" s="45" customFormat="1" ht="15.75" hidden="1" customHeight="1" x14ac:dyDescent="0.25">
      <c r="A687" s="67">
        <v>1</v>
      </c>
      <c r="B687" s="47" t="s">
        <v>201</v>
      </c>
      <c r="C687" s="22"/>
      <c r="D687" s="3">
        <f>D688+D689+D690+D692</f>
        <v>16213.2</v>
      </c>
      <c r="E687" s="50"/>
      <c r="F687" s="50"/>
      <c r="G687" s="55"/>
      <c r="H687" s="233"/>
    </row>
    <row r="688" spans="1:8" s="45" customFormat="1" ht="19.5" hidden="1" customHeight="1" x14ac:dyDescent="0.25">
      <c r="A688" s="67">
        <v>1</v>
      </c>
      <c r="B688" s="51" t="s">
        <v>202</v>
      </c>
      <c r="C688" s="22"/>
      <c r="D688" s="44">
        <v>12744</v>
      </c>
      <c r="E688" s="50"/>
      <c r="F688" s="50"/>
      <c r="G688" s="55"/>
      <c r="H688" s="233"/>
    </row>
    <row r="689" spans="1:8" s="45" customFormat="1" ht="15.75" hidden="1" customHeight="1" x14ac:dyDescent="0.25">
      <c r="A689" s="67">
        <v>1</v>
      </c>
      <c r="B689" s="51" t="s">
        <v>203</v>
      </c>
      <c r="C689" s="22"/>
      <c r="D689" s="44">
        <v>3469.2</v>
      </c>
      <c r="E689" s="50"/>
      <c r="F689" s="50"/>
      <c r="G689" s="55"/>
      <c r="H689" s="233"/>
    </row>
    <row r="690" spans="1:8" s="45" customFormat="1" ht="30.75" hidden="1" customHeight="1" x14ac:dyDescent="0.25">
      <c r="A690" s="67">
        <v>1</v>
      </c>
      <c r="B690" s="51" t="s">
        <v>204</v>
      </c>
      <c r="C690" s="22"/>
      <c r="D690" s="44"/>
      <c r="E690" s="50"/>
      <c r="F690" s="50"/>
      <c r="G690" s="55"/>
      <c r="H690" s="233"/>
    </row>
    <row r="691" spans="1:8" s="45" customFormat="1" hidden="1" x14ac:dyDescent="0.25">
      <c r="A691" s="67">
        <v>1</v>
      </c>
      <c r="B691" s="51" t="s">
        <v>205</v>
      </c>
      <c r="C691" s="22"/>
      <c r="D691" s="44"/>
      <c r="E691" s="50"/>
      <c r="F691" s="50"/>
      <c r="G691" s="55"/>
      <c r="H691" s="233"/>
    </row>
    <row r="692" spans="1:8" s="45" customFormat="1" ht="30" hidden="1" x14ac:dyDescent="0.25">
      <c r="A692" s="67">
        <v>1</v>
      </c>
      <c r="B692" s="51" t="s">
        <v>206</v>
      </c>
      <c r="C692" s="22"/>
      <c r="D692" s="44"/>
      <c r="E692" s="50"/>
      <c r="F692" s="50"/>
      <c r="G692" s="55"/>
      <c r="H692" s="233"/>
    </row>
    <row r="693" spans="1:8" s="45" customFormat="1" hidden="1" x14ac:dyDescent="0.25">
      <c r="A693" s="67">
        <v>1</v>
      </c>
      <c r="B693" s="51" t="s">
        <v>205</v>
      </c>
      <c r="C693" s="22"/>
      <c r="D693" s="75"/>
      <c r="E693" s="50"/>
      <c r="F693" s="50"/>
      <c r="G693" s="55"/>
      <c r="H693" s="233"/>
    </row>
    <row r="694" spans="1:8" s="45" customFormat="1" ht="30" hidden="1" customHeight="1" x14ac:dyDescent="0.25">
      <c r="A694" s="67">
        <v>1</v>
      </c>
      <c r="B694" s="47" t="s">
        <v>207</v>
      </c>
      <c r="C694" s="22"/>
      <c r="D694" s="3">
        <f>SUM(D695,D696,D698)</f>
        <v>6200</v>
      </c>
      <c r="E694" s="50"/>
      <c r="F694" s="50"/>
      <c r="G694" s="55"/>
      <c r="H694" s="233"/>
    </row>
    <row r="695" spans="1:8" s="45" customFormat="1" ht="30" hidden="1" x14ac:dyDescent="0.25">
      <c r="A695" s="67">
        <v>1</v>
      </c>
      <c r="B695" s="51" t="s">
        <v>208</v>
      </c>
      <c r="C695" s="22"/>
      <c r="D695" s="3">
        <v>6200</v>
      </c>
      <c r="E695" s="50"/>
      <c r="F695" s="50"/>
      <c r="G695" s="55"/>
      <c r="H695" s="233"/>
    </row>
    <row r="696" spans="1:8" s="45" customFormat="1" ht="45" hidden="1" x14ac:dyDescent="0.25">
      <c r="A696" s="67">
        <v>1</v>
      </c>
      <c r="B696" s="51" t="s">
        <v>209</v>
      </c>
      <c r="C696" s="22"/>
      <c r="D696" s="41"/>
      <c r="E696" s="50"/>
      <c r="F696" s="50"/>
      <c r="G696" s="55"/>
      <c r="H696" s="233"/>
    </row>
    <row r="697" spans="1:8" s="45" customFormat="1" hidden="1" x14ac:dyDescent="0.25">
      <c r="A697" s="67">
        <v>1</v>
      </c>
      <c r="B697" s="51" t="s">
        <v>205</v>
      </c>
      <c r="C697" s="22"/>
      <c r="D697" s="41"/>
      <c r="E697" s="50"/>
      <c r="F697" s="50"/>
      <c r="G697" s="55"/>
      <c r="H697" s="233"/>
    </row>
    <row r="698" spans="1:8" s="45" customFormat="1" ht="45" hidden="1" x14ac:dyDescent="0.25">
      <c r="A698" s="67">
        <v>1</v>
      </c>
      <c r="B698" s="51" t="s">
        <v>210</v>
      </c>
      <c r="C698" s="22"/>
      <c r="D698" s="41"/>
      <c r="E698" s="50"/>
      <c r="F698" s="50"/>
      <c r="G698" s="55"/>
      <c r="H698" s="233"/>
    </row>
    <row r="699" spans="1:8" s="45" customFormat="1" hidden="1" x14ac:dyDescent="0.25">
      <c r="A699" s="67">
        <v>1</v>
      </c>
      <c r="B699" s="51" t="s">
        <v>205</v>
      </c>
      <c r="C699" s="22"/>
      <c r="D699" s="41"/>
      <c r="E699" s="50"/>
      <c r="F699" s="50"/>
      <c r="G699" s="55"/>
      <c r="H699" s="233"/>
    </row>
    <row r="700" spans="1:8" s="45" customFormat="1" ht="31.5" hidden="1" customHeight="1" x14ac:dyDescent="0.25">
      <c r="A700" s="67">
        <v>1</v>
      </c>
      <c r="B700" s="47" t="s">
        <v>211</v>
      </c>
      <c r="C700" s="22"/>
      <c r="D700" s="3"/>
      <c r="E700" s="50"/>
      <c r="F700" s="50"/>
      <c r="G700" s="55"/>
      <c r="H700" s="233"/>
    </row>
    <row r="701" spans="1:8" s="45" customFormat="1" ht="15.75" hidden="1" customHeight="1" x14ac:dyDescent="0.25">
      <c r="A701" s="67">
        <v>1</v>
      </c>
      <c r="B701" s="47" t="s">
        <v>212</v>
      </c>
      <c r="C701" s="22"/>
      <c r="D701" s="3"/>
      <c r="E701" s="50"/>
      <c r="F701" s="50"/>
      <c r="G701" s="55"/>
      <c r="H701" s="233"/>
    </row>
    <row r="702" spans="1:8" s="45" customFormat="1" ht="15.75" hidden="1" customHeight="1" x14ac:dyDescent="0.25">
      <c r="A702" s="67">
        <v>1</v>
      </c>
      <c r="B702" s="23" t="s">
        <v>213</v>
      </c>
      <c r="C702" s="22"/>
      <c r="D702" s="3"/>
      <c r="E702" s="50"/>
      <c r="F702" s="50"/>
      <c r="G702" s="55"/>
      <c r="H702" s="233"/>
    </row>
    <row r="703" spans="1:8" s="45" customFormat="1" hidden="1" x14ac:dyDescent="0.25">
      <c r="A703" s="67">
        <v>1</v>
      </c>
      <c r="B703" s="24" t="s">
        <v>114</v>
      </c>
      <c r="C703" s="46"/>
      <c r="D703" s="44"/>
      <c r="E703" s="50"/>
      <c r="F703" s="50"/>
      <c r="G703" s="55"/>
      <c r="H703" s="233"/>
    </row>
    <row r="704" spans="1:8" s="45" customFormat="1" hidden="1" x14ac:dyDescent="0.25">
      <c r="A704" s="67">
        <v>1</v>
      </c>
      <c r="B704" s="43" t="s">
        <v>144</v>
      </c>
      <c r="C704" s="46"/>
      <c r="D704" s="75"/>
      <c r="E704" s="50"/>
      <c r="F704" s="50"/>
      <c r="G704" s="55"/>
      <c r="H704" s="233"/>
    </row>
    <row r="705" spans="1:8" ht="30" hidden="1" x14ac:dyDescent="0.25">
      <c r="A705" s="67">
        <v>1</v>
      </c>
      <c r="B705" s="24" t="s">
        <v>115</v>
      </c>
      <c r="C705" s="22"/>
      <c r="D705" s="3">
        <v>13600</v>
      </c>
      <c r="E705" s="231"/>
      <c r="F705" s="3"/>
      <c r="G705" s="3"/>
    </row>
    <row r="706" spans="1:8" s="45" customFormat="1" ht="15.75" hidden="1" customHeight="1" x14ac:dyDescent="0.25">
      <c r="A706" s="67">
        <v>1</v>
      </c>
      <c r="B706" s="24" t="s">
        <v>214</v>
      </c>
      <c r="C706" s="22"/>
      <c r="D706" s="3"/>
      <c r="E706" s="50"/>
      <c r="F706" s="50"/>
      <c r="G706" s="55"/>
      <c r="H706" s="233"/>
    </row>
    <row r="707" spans="1:8" s="45" customFormat="1" hidden="1" x14ac:dyDescent="0.25">
      <c r="A707" s="67">
        <v>1</v>
      </c>
      <c r="B707" s="52" t="s">
        <v>215</v>
      </c>
      <c r="C707" s="22"/>
      <c r="D707" s="3"/>
      <c r="E707" s="50"/>
      <c r="F707" s="50"/>
      <c r="G707" s="55"/>
      <c r="H707" s="233"/>
    </row>
    <row r="708" spans="1:8" s="45" customFormat="1" hidden="1" x14ac:dyDescent="0.25">
      <c r="A708" s="67">
        <v>1</v>
      </c>
      <c r="B708" s="53" t="s">
        <v>146</v>
      </c>
      <c r="C708" s="22"/>
      <c r="D708" s="18">
        <f>D685+ROUND(D703*3.2,0)+D705</f>
        <v>36013.199999999997</v>
      </c>
      <c r="E708" s="50"/>
      <c r="F708" s="50"/>
      <c r="G708" s="55"/>
      <c r="H708" s="233"/>
    </row>
    <row r="709" spans="1:8" s="45" customFormat="1" hidden="1" x14ac:dyDescent="0.25">
      <c r="A709" s="67">
        <v>1</v>
      </c>
      <c r="B709" s="54" t="s">
        <v>145</v>
      </c>
      <c r="C709" s="22"/>
      <c r="D709" s="18">
        <f>SUM(D683,D708)</f>
        <v>226113.2</v>
      </c>
      <c r="E709" s="50"/>
      <c r="F709" s="50"/>
      <c r="G709" s="55"/>
      <c r="H709" s="233"/>
    </row>
    <row r="710" spans="1:8" s="45" customFormat="1" hidden="1" x14ac:dyDescent="0.25">
      <c r="A710" s="67">
        <v>1</v>
      </c>
      <c r="B710" s="25" t="s">
        <v>116</v>
      </c>
      <c r="C710" s="22"/>
      <c r="D710" s="173">
        <f>D711+D712</f>
        <v>4248</v>
      </c>
      <c r="E710" s="252"/>
      <c r="F710" s="252"/>
      <c r="G710" s="18"/>
      <c r="H710" s="233"/>
    </row>
    <row r="711" spans="1:8" s="45" customFormat="1" hidden="1" x14ac:dyDescent="0.25">
      <c r="A711" s="67">
        <v>1</v>
      </c>
      <c r="B711" s="30" t="s">
        <v>33</v>
      </c>
      <c r="C711" s="22"/>
      <c r="D711" s="3">
        <v>2248</v>
      </c>
      <c r="E711" s="252"/>
      <c r="F711" s="252"/>
      <c r="G711" s="18"/>
      <c r="H711" s="233"/>
    </row>
    <row r="712" spans="1:8" s="45" customFormat="1" ht="30" hidden="1" x14ac:dyDescent="0.25">
      <c r="A712" s="67"/>
      <c r="B712" s="30" t="s">
        <v>266</v>
      </c>
      <c r="C712" s="178"/>
      <c r="D712" s="3">
        <v>2000</v>
      </c>
      <c r="E712" s="252"/>
      <c r="F712" s="252"/>
      <c r="G712" s="18"/>
      <c r="H712" s="233"/>
    </row>
    <row r="713" spans="1:8" hidden="1" x14ac:dyDescent="0.25">
      <c r="A713" s="67">
        <v>1</v>
      </c>
      <c r="B713" s="33" t="s">
        <v>7</v>
      </c>
      <c r="C713" s="279"/>
      <c r="D713" s="279" t="s">
        <v>309</v>
      </c>
      <c r="E713" s="231"/>
      <c r="F713" s="3"/>
      <c r="G713" s="3"/>
    </row>
    <row r="714" spans="1:8" hidden="1" x14ac:dyDescent="0.25">
      <c r="A714" s="67">
        <v>1</v>
      </c>
      <c r="B714" s="42" t="s">
        <v>76</v>
      </c>
      <c r="C714" s="279"/>
      <c r="D714" s="279"/>
      <c r="E714" s="231"/>
      <c r="F714" s="3"/>
      <c r="G714" s="3"/>
    </row>
    <row r="715" spans="1:8" hidden="1" x14ac:dyDescent="0.25">
      <c r="A715" s="67">
        <v>1</v>
      </c>
      <c r="B715" s="30" t="s">
        <v>37</v>
      </c>
      <c r="C715" s="2">
        <v>240</v>
      </c>
      <c r="D715" s="3">
        <v>1444</v>
      </c>
      <c r="E715" s="59">
        <v>8</v>
      </c>
      <c r="F715" s="3">
        <f>ROUND(G715/C715,0)</f>
        <v>48</v>
      </c>
      <c r="G715" s="3">
        <f>ROUND(D715*E715,0)</f>
        <v>11552</v>
      </c>
    </row>
    <row r="716" spans="1:8" hidden="1" x14ac:dyDescent="0.25">
      <c r="A716" s="67">
        <v>1</v>
      </c>
      <c r="B716" s="30" t="s">
        <v>57</v>
      </c>
      <c r="C716" s="2">
        <v>240</v>
      </c>
      <c r="D716" s="3">
        <v>590</v>
      </c>
      <c r="E716" s="59">
        <v>9</v>
      </c>
      <c r="F716" s="3">
        <f>ROUND(G716/C716,0)</f>
        <v>22</v>
      </c>
      <c r="G716" s="3">
        <f>ROUND(D716*E716,0)</f>
        <v>5310</v>
      </c>
    </row>
    <row r="717" spans="1:8" ht="17.25" hidden="1" customHeight="1" x14ac:dyDescent="0.25">
      <c r="A717" s="67">
        <v>1</v>
      </c>
      <c r="B717" s="190" t="s">
        <v>136</v>
      </c>
      <c r="C717" s="62"/>
      <c r="D717" s="34">
        <f>SUM(D715:D716)</f>
        <v>2034</v>
      </c>
      <c r="E717" s="84">
        <f>E715</f>
        <v>8</v>
      </c>
      <c r="F717" s="34">
        <f t="shared" ref="F717:G717" si="47">SUM(F715:F716)</f>
        <v>70</v>
      </c>
      <c r="G717" s="34">
        <f t="shared" si="47"/>
        <v>16862</v>
      </c>
    </row>
    <row r="718" spans="1:8" ht="17.25" hidden="1" customHeight="1" x14ac:dyDescent="0.25">
      <c r="A718" s="67">
        <v>1</v>
      </c>
      <c r="B718" s="270" t="s">
        <v>112</v>
      </c>
      <c r="C718" s="86"/>
      <c r="D718" s="266">
        <f t="shared" ref="D718" si="48">D717</f>
        <v>2034</v>
      </c>
      <c r="E718" s="275">
        <f t="shared" ref="E718:G718" si="49">E717</f>
        <v>8</v>
      </c>
      <c r="F718" s="266">
        <f t="shared" si="49"/>
        <v>70</v>
      </c>
      <c r="G718" s="266">
        <f t="shared" si="49"/>
        <v>16862</v>
      </c>
    </row>
    <row r="719" spans="1:8" ht="15.75" hidden="1" thickBot="1" x14ac:dyDescent="0.3">
      <c r="A719" s="67">
        <v>1</v>
      </c>
      <c r="B719" s="242" t="s">
        <v>10</v>
      </c>
      <c r="C719" s="80"/>
      <c r="D719" s="80"/>
      <c r="E719" s="80"/>
      <c r="F719" s="80"/>
      <c r="G719" s="80"/>
    </row>
    <row r="720" spans="1:8" hidden="1" x14ac:dyDescent="0.25">
      <c r="A720" s="67">
        <v>1</v>
      </c>
      <c r="B720" s="280"/>
      <c r="C720" s="229"/>
      <c r="D720" s="230"/>
      <c r="E720" s="230"/>
      <c r="F720" s="230"/>
      <c r="G720" s="230"/>
    </row>
    <row r="721" spans="1:7" hidden="1" x14ac:dyDescent="0.25">
      <c r="A721" s="67">
        <v>1</v>
      </c>
      <c r="B721" s="256" t="s">
        <v>129</v>
      </c>
      <c r="C721" s="62"/>
      <c r="D721" s="3"/>
      <c r="E721" s="3"/>
      <c r="F721" s="3"/>
      <c r="G721" s="3"/>
    </row>
    <row r="722" spans="1:7" hidden="1" x14ac:dyDescent="0.25">
      <c r="A722" s="67">
        <v>1</v>
      </c>
      <c r="B722" s="21" t="s">
        <v>179</v>
      </c>
      <c r="C722" s="22"/>
      <c r="D722" s="3"/>
      <c r="E722" s="3"/>
      <c r="F722" s="3"/>
      <c r="G722" s="3"/>
    </row>
    <row r="723" spans="1:7" ht="30" hidden="1" x14ac:dyDescent="0.25">
      <c r="A723" s="67">
        <v>1</v>
      </c>
      <c r="B723" s="23" t="s">
        <v>313</v>
      </c>
      <c r="C723" s="22"/>
      <c r="D723" s="3">
        <f>D724/2.7</f>
        <v>11111.111111111109</v>
      </c>
      <c r="E723" s="3"/>
      <c r="F723" s="3"/>
      <c r="G723" s="3"/>
    </row>
    <row r="724" spans="1:7" hidden="1" x14ac:dyDescent="0.25">
      <c r="A724" s="67">
        <v>1</v>
      </c>
      <c r="B724" s="23" t="s">
        <v>278</v>
      </c>
      <c r="C724" s="28"/>
      <c r="D724" s="3">
        <v>30000</v>
      </c>
      <c r="E724" s="28"/>
      <c r="F724" s="28"/>
      <c r="G724" s="28"/>
    </row>
    <row r="725" spans="1:7" hidden="1" x14ac:dyDescent="0.25">
      <c r="A725" s="67">
        <v>1</v>
      </c>
      <c r="B725" s="24" t="s">
        <v>114</v>
      </c>
      <c r="C725" s="22"/>
      <c r="D725" s="3">
        <f>(D726+D727)/8.5</f>
        <v>45785.294117647056</v>
      </c>
      <c r="E725" s="3"/>
      <c r="F725" s="3"/>
      <c r="G725" s="3"/>
    </row>
    <row r="726" spans="1:7" hidden="1" x14ac:dyDescent="0.25">
      <c r="A726" s="67">
        <v>1</v>
      </c>
      <c r="B726" s="281" t="s">
        <v>254</v>
      </c>
      <c r="C726" s="22"/>
      <c r="D726" s="3">
        <v>382810</v>
      </c>
      <c r="E726" s="3"/>
      <c r="F726" s="3"/>
      <c r="G726" s="3"/>
    </row>
    <row r="727" spans="1:7" hidden="1" x14ac:dyDescent="0.25">
      <c r="A727" s="67">
        <v>1</v>
      </c>
      <c r="B727" s="281" t="s">
        <v>255</v>
      </c>
      <c r="C727" s="22"/>
      <c r="D727" s="3">
        <v>6365</v>
      </c>
      <c r="E727" s="3"/>
      <c r="F727" s="3"/>
      <c r="G727" s="3"/>
    </row>
    <row r="728" spans="1:7" ht="30" hidden="1" x14ac:dyDescent="0.25">
      <c r="A728" s="67">
        <v>1</v>
      </c>
      <c r="B728" s="24" t="s">
        <v>115</v>
      </c>
      <c r="C728" s="22"/>
      <c r="D728" s="3"/>
      <c r="E728" s="3"/>
      <c r="F728" s="3"/>
      <c r="G728" s="3"/>
    </row>
    <row r="729" spans="1:7" hidden="1" x14ac:dyDescent="0.25">
      <c r="A729" s="67">
        <v>1</v>
      </c>
      <c r="B729" s="183" t="s">
        <v>145</v>
      </c>
      <c r="C729" s="22"/>
      <c r="D729" s="18">
        <f>D723+ROUND((D726+D727)/3.9,0)+D728</f>
        <v>110899.11111111111</v>
      </c>
      <c r="E729" s="3"/>
      <c r="F729" s="3"/>
      <c r="G729" s="3"/>
    </row>
    <row r="730" spans="1:7" ht="15.75" hidden="1" thickBot="1" x14ac:dyDescent="0.3">
      <c r="A730" s="67">
        <v>1</v>
      </c>
      <c r="B730" s="225" t="s">
        <v>10</v>
      </c>
      <c r="C730" s="226"/>
      <c r="D730" s="226"/>
      <c r="E730" s="226"/>
      <c r="F730" s="226"/>
      <c r="G730" s="226"/>
    </row>
    <row r="731" spans="1:7" hidden="1" x14ac:dyDescent="0.25">
      <c r="A731" s="67">
        <v>1</v>
      </c>
      <c r="B731" s="263"/>
      <c r="C731" s="229"/>
      <c r="D731" s="230"/>
      <c r="E731" s="230"/>
      <c r="F731" s="230"/>
      <c r="G731" s="230"/>
    </row>
    <row r="732" spans="1:7" hidden="1" x14ac:dyDescent="0.25">
      <c r="A732" s="67">
        <v>1</v>
      </c>
      <c r="B732" s="256" t="s">
        <v>130</v>
      </c>
      <c r="C732" s="62"/>
      <c r="D732" s="3"/>
      <c r="E732" s="3"/>
      <c r="F732" s="3"/>
      <c r="G732" s="3"/>
    </row>
    <row r="733" spans="1:7" hidden="1" x14ac:dyDescent="0.25">
      <c r="A733" s="67">
        <v>1</v>
      </c>
      <c r="B733" s="21" t="s">
        <v>6</v>
      </c>
      <c r="C733" s="22"/>
      <c r="D733" s="3"/>
      <c r="E733" s="3"/>
      <c r="F733" s="3"/>
      <c r="G733" s="3"/>
    </row>
    <row r="734" spans="1:7" ht="30" hidden="1" x14ac:dyDescent="0.25">
      <c r="A734" s="67">
        <v>1</v>
      </c>
      <c r="B734" s="23" t="s">
        <v>313</v>
      </c>
      <c r="C734" s="22"/>
      <c r="D734" s="3">
        <f>D735/2.7</f>
        <v>43148.148148148146</v>
      </c>
      <c r="E734" s="3"/>
      <c r="F734" s="3"/>
      <c r="G734" s="3"/>
    </row>
    <row r="735" spans="1:7" hidden="1" x14ac:dyDescent="0.25">
      <c r="A735" s="67">
        <v>1</v>
      </c>
      <c r="B735" s="23" t="s">
        <v>278</v>
      </c>
      <c r="C735" s="28"/>
      <c r="D735" s="3">
        <v>116500</v>
      </c>
      <c r="E735" s="28"/>
      <c r="F735" s="28"/>
      <c r="G735" s="28"/>
    </row>
    <row r="736" spans="1:7" hidden="1" x14ac:dyDescent="0.25">
      <c r="A736" s="67">
        <v>1</v>
      </c>
      <c r="B736" s="24" t="s">
        <v>114</v>
      </c>
      <c r="C736" s="22"/>
      <c r="D736" s="3">
        <f>(D737+D738)/8.5</f>
        <v>24411.764705882353</v>
      </c>
      <c r="E736" s="3"/>
      <c r="F736" s="3"/>
      <c r="G736" s="3"/>
    </row>
    <row r="737" spans="1:7" hidden="1" x14ac:dyDescent="0.25">
      <c r="A737" s="67">
        <v>1</v>
      </c>
      <c r="B737" s="281" t="s">
        <v>254</v>
      </c>
      <c r="C737" s="22"/>
      <c r="D737" s="3">
        <f>208000-6000</f>
        <v>202000</v>
      </c>
      <c r="E737" s="3"/>
      <c r="F737" s="3"/>
      <c r="G737" s="3"/>
    </row>
    <row r="738" spans="1:7" hidden="1" x14ac:dyDescent="0.25">
      <c r="A738" s="67">
        <v>1</v>
      </c>
      <c r="B738" s="281" t="s">
        <v>255</v>
      </c>
      <c r="C738" s="22"/>
      <c r="D738" s="3">
        <v>5500</v>
      </c>
      <c r="E738" s="3"/>
      <c r="F738" s="3"/>
      <c r="G738" s="3"/>
    </row>
    <row r="739" spans="1:7" ht="30" hidden="1" x14ac:dyDescent="0.25">
      <c r="A739" s="67">
        <v>1</v>
      </c>
      <c r="B739" s="24" t="s">
        <v>115</v>
      </c>
      <c r="C739" s="22"/>
      <c r="D739" s="3"/>
      <c r="E739" s="3"/>
      <c r="F739" s="3"/>
      <c r="G739" s="3"/>
    </row>
    <row r="740" spans="1:7" hidden="1" x14ac:dyDescent="0.25">
      <c r="A740" s="67">
        <v>1</v>
      </c>
      <c r="B740" s="183" t="s">
        <v>145</v>
      </c>
      <c r="C740" s="22"/>
      <c r="D740" s="18">
        <f>D734+ROUND((D737+D738)/3.9,0)+D739</f>
        <v>96353.148148148146</v>
      </c>
      <c r="E740" s="3"/>
      <c r="F740" s="3"/>
      <c r="G740" s="3"/>
    </row>
    <row r="741" spans="1:7" ht="15.75" hidden="1" thickBot="1" x14ac:dyDescent="0.3">
      <c r="A741" s="67">
        <v>1</v>
      </c>
      <c r="B741" s="225" t="s">
        <v>10</v>
      </c>
      <c r="C741" s="226"/>
      <c r="D741" s="226"/>
      <c r="E741" s="226"/>
      <c r="F741" s="226"/>
      <c r="G741" s="226"/>
    </row>
    <row r="742" spans="1:7" ht="14.25" hidden="1" customHeight="1" thickBot="1" x14ac:dyDescent="0.3">
      <c r="A742" s="67">
        <v>1</v>
      </c>
      <c r="B742" s="263"/>
      <c r="C742" s="229"/>
      <c r="D742" s="230"/>
      <c r="E742" s="230"/>
      <c r="F742" s="230"/>
      <c r="G742" s="230"/>
    </row>
    <row r="743" spans="1:7" hidden="1" x14ac:dyDescent="0.25">
      <c r="A743" s="67">
        <v>1</v>
      </c>
      <c r="B743" s="282"/>
      <c r="C743" s="264"/>
      <c r="D743" s="230"/>
      <c r="E743" s="230"/>
      <c r="F743" s="230"/>
      <c r="G743" s="230"/>
    </row>
    <row r="744" spans="1:7" hidden="1" x14ac:dyDescent="0.25">
      <c r="A744" s="67">
        <v>1</v>
      </c>
      <c r="B744" s="214" t="s">
        <v>148</v>
      </c>
      <c r="C744" s="2"/>
      <c r="D744" s="3"/>
      <c r="E744" s="3"/>
      <c r="F744" s="3"/>
      <c r="G744" s="3"/>
    </row>
    <row r="745" spans="1:7" hidden="1" x14ac:dyDescent="0.25">
      <c r="A745" s="67">
        <v>1</v>
      </c>
      <c r="B745" s="21" t="s">
        <v>179</v>
      </c>
      <c r="C745" s="22"/>
      <c r="D745" s="3"/>
      <c r="E745" s="3"/>
      <c r="F745" s="3"/>
      <c r="G745" s="3"/>
    </row>
    <row r="746" spans="1:7" ht="30" hidden="1" x14ac:dyDescent="0.25">
      <c r="A746" s="67">
        <v>1</v>
      </c>
      <c r="B746" s="23" t="s">
        <v>313</v>
      </c>
      <c r="C746" s="22"/>
      <c r="D746" s="3">
        <f>D747/2.7</f>
        <v>5555.5555555555547</v>
      </c>
      <c r="E746" s="3"/>
      <c r="F746" s="3"/>
      <c r="G746" s="3"/>
    </row>
    <row r="747" spans="1:7" hidden="1" x14ac:dyDescent="0.25">
      <c r="A747" s="67">
        <v>1</v>
      </c>
      <c r="B747" s="23" t="s">
        <v>278</v>
      </c>
      <c r="C747" s="28"/>
      <c r="D747" s="3">
        <v>15000</v>
      </c>
      <c r="E747" s="28"/>
      <c r="F747" s="28"/>
      <c r="G747" s="28"/>
    </row>
    <row r="748" spans="1:7" hidden="1" x14ac:dyDescent="0.25">
      <c r="A748" s="67">
        <v>1</v>
      </c>
      <c r="B748" s="24" t="s">
        <v>114</v>
      </c>
      <c r="C748" s="22"/>
      <c r="D748" s="3">
        <f>(D749+D750)/8.5</f>
        <v>36594.941176470587</v>
      </c>
      <c r="E748" s="3"/>
      <c r="F748" s="3"/>
      <c r="G748" s="3"/>
    </row>
    <row r="749" spans="1:7" hidden="1" x14ac:dyDescent="0.25">
      <c r="A749" s="67">
        <v>1</v>
      </c>
      <c r="B749" s="281" t="s">
        <v>254</v>
      </c>
      <c r="C749" s="22"/>
      <c r="D749" s="3">
        <v>309057</v>
      </c>
      <c r="E749" s="3"/>
      <c r="F749" s="3"/>
      <c r="G749" s="3"/>
    </row>
    <row r="750" spans="1:7" hidden="1" x14ac:dyDescent="0.25">
      <c r="A750" s="67">
        <v>1</v>
      </c>
      <c r="B750" s="281" t="s">
        <v>255</v>
      </c>
      <c r="C750" s="22"/>
      <c r="D750" s="3">
        <v>2000</v>
      </c>
      <c r="E750" s="3"/>
      <c r="F750" s="3"/>
      <c r="G750" s="3"/>
    </row>
    <row r="751" spans="1:7" ht="30" hidden="1" x14ac:dyDescent="0.25">
      <c r="A751" s="67">
        <v>1</v>
      </c>
      <c r="B751" s="24" t="s">
        <v>115</v>
      </c>
      <c r="C751" s="22"/>
      <c r="D751" s="3"/>
      <c r="E751" s="3"/>
      <c r="F751" s="3"/>
      <c r="G751" s="3"/>
    </row>
    <row r="752" spans="1:7" hidden="1" x14ac:dyDescent="0.25">
      <c r="A752" s="67">
        <v>1</v>
      </c>
      <c r="B752" s="183" t="s">
        <v>145</v>
      </c>
      <c r="C752" s="22"/>
      <c r="D752" s="18">
        <f>D746+ROUND((D749+D750)/3.9,0)+D751</f>
        <v>85313.555555555562</v>
      </c>
      <c r="E752" s="3"/>
      <c r="F752" s="3"/>
      <c r="G752" s="3"/>
    </row>
    <row r="753" spans="1:8" ht="15.75" hidden="1" thickBot="1" x14ac:dyDescent="0.3">
      <c r="A753" s="67">
        <v>1</v>
      </c>
      <c r="B753" s="242" t="s">
        <v>10</v>
      </c>
      <c r="C753" s="243"/>
      <c r="D753" s="283"/>
      <c r="E753" s="283"/>
      <c r="F753" s="283"/>
      <c r="G753" s="283"/>
    </row>
    <row r="754" spans="1:8" ht="21.75" hidden="1" customHeight="1" x14ac:dyDescent="0.25">
      <c r="A754" s="67">
        <v>1</v>
      </c>
      <c r="B754" s="284" t="s">
        <v>149</v>
      </c>
      <c r="C754" s="245"/>
      <c r="D754" s="3"/>
      <c r="E754" s="3"/>
      <c r="F754" s="3"/>
      <c r="G754" s="3"/>
    </row>
    <row r="755" spans="1:8" s="45" customFormat="1" ht="18.75" hidden="1" customHeight="1" x14ac:dyDescent="0.25">
      <c r="A755" s="67">
        <v>1</v>
      </c>
      <c r="B755" s="21" t="s">
        <v>195</v>
      </c>
      <c r="C755" s="21"/>
      <c r="D755" s="73"/>
      <c r="E755" s="44"/>
      <c r="F755" s="44"/>
      <c r="G755" s="44"/>
      <c r="H755" s="233"/>
    </row>
    <row r="756" spans="1:8" s="45" customFormat="1" ht="30" hidden="1" x14ac:dyDescent="0.25">
      <c r="A756" s="67">
        <v>1</v>
      </c>
      <c r="B756" s="23" t="s">
        <v>313</v>
      </c>
      <c r="C756" s="46"/>
      <c r="D756" s="44">
        <f>SUM(D757,D758,D759,D760)</f>
        <v>21000</v>
      </c>
      <c r="E756" s="44"/>
      <c r="F756" s="44"/>
      <c r="G756" s="44"/>
      <c r="H756" s="233"/>
    </row>
    <row r="757" spans="1:8" s="45" customFormat="1" hidden="1" x14ac:dyDescent="0.25">
      <c r="A757" s="67">
        <v>1</v>
      </c>
      <c r="B757" s="47" t="s">
        <v>196</v>
      </c>
      <c r="C757" s="46"/>
      <c r="D757" s="44"/>
      <c r="E757" s="44"/>
      <c r="F757" s="44"/>
      <c r="G757" s="44"/>
      <c r="H757" s="233"/>
    </row>
    <row r="758" spans="1:8" s="45" customFormat="1" ht="17.25" hidden="1" customHeight="1" x14ac:dyDescent="0.25">
      <c r="A758" s="67">
        <v>1</v>
      </c>
      <c r="B758" s="47" t="s">
        <v>197</v>
      </c>
      <c r="C758" s="46"/>
      <c r="D758" s="3">
        <v>3000</v>
      </c>
      <c r="E758" s="44"/>
      <c r="F758" s="44"/>
      <c r="G758" s="44"/>
      <c r="H758" s="233"/>
    </row>
    <row r="759" spans="1:8" s="45" customFormat="1" ht="30" hidden="1" x14ac:dyDescent="0.25">
      <c r="A759" s="67">
        <v>1</v>
      </c>
      <c r="B759" s="47" t="s">
        <v>198</v>
      </c>
      <c r="C759" s="46"/>
      <c r="D759" s="3"/>
      <c r="E759" s="44"/>
      <c r="F759" s="44"/>
      <c r="G759" s="44"/>
      <c r="H759" s="233"/>
    </row>
    <row r="760" spans="1:8" s="45" customFormat="1" hidden="1" x14ac:dyDescent="0.25">
      <c r="A760" s="67">
        <v>1</v>
      </c>
      <c r="B760" s="23" t="s">
        <v>199</v>
      </c>
      <c r="C760" s="46"/>
      <c r="D760" s="3">
        <v>18000</v>
      </c>
      <c r="E760" s="44"/>
      <c r="F760" s="44"/>
      <c r="G760" s="44"/>
      <c r="H760" s="233"/>
    </row>
    <row r="761" spans="1:8" s="67" customFormat="1" hidden="1" x14ac:dyDescent="0.25">
      <c r="A761" s="67">
        <v>1</v>
      </c>
      <c r="B761" s="24" t="s">
        <v>114</v>
      </c>
      <c r="C761" s="22"/>
      <c r="D761" s="3">
        <v>35000</v>
      </c>
      <c r="E761" s="3"/>
      <c r="F761" s="3"/>
      <c r="G761" s="3"/>
      <c r="H761" s="213"/>
    </row>
    <row r="762" spans="1:8" s="45" customFormat="1" hidden="1" x14ac:dyDescent="0.25">
      <c r="A762" s="67">
        <v>1</v>
      </c>
      <c r="B762" s="43" t="s">
        <v>144</v>
      </c>
      <c r="C762" s="234"/>
      <c r="D762" s="3"/>
      <c r="E762" s="44"/>
      <c r="F762" s="44"/>
      <c r="G762" s="44"/>
      <c r="H762" s="233"/>
    </row>
    <row r="763" spans="1:8" s="45" customFormat="1" ht="15.75" hidden="1" customHeight="1" x14ac:dyDescent="0.25">
      <c r="A763" s="67">
        <v>1</v>
      </c>
      <c r="B763" s="48" t="s">
        <v>200</v>
      </c>
      <c r="C763" s="49"/>
      <c r="D763" s="46">
        <f>D756+ROUND(D761*3.2,0)</f>
        <v>133000</v>
      </c>
      <c r="E763" s="50"/>
      <c r="F763" s="50"/>
      <c r="G763" s="55"/>
      <c r="H763" s="233"/>
    </row>
    <row r="764" spans="1:8" s="45" customFormat="1" ht="15.75" hidden="1" customHeight="1" x14ac:dyDescent="0.25">
      <c r="A764" s="67">
        <v>1</v>
      </c>
      <c r="B764" s="21" t="s">
        <v>147</v>
      </c>
      <c r="C764" s="22"/>
      <c r="D764" s="3"/>
      <c r="E764" s="50"/>
      <c r="F764" s="50"/>
      <c r="G764" s="55"/>
      <c r="H764" s="233"/>
    </row>
    <row r="765" spans="1:8" s="45" customFormat="1" ht="30.75" hidden="1" customHeight="1" x14ac:dyDescent="0.25">
      <c r="A765" s="67">
        <v>1</v>
      </c>
      <c r="B765" s="23" t="s">
        <v>313</v>
      </c>
      <c r="C765" s="22"/>
      <c r="D765" s="3">
        <f>SUM(D766,D767,D774,D780,D781,D782)</f>
        <v>64459</v>
      </c>
      <c r="E765" s="50"/>
      <c r="F765" s="50"/>
      <c r="G765" s="55"/>
      <c r="H765" s="233"/>
    </row>
    <row r="766" spans="1:8" s="45" customFormat="1" ht="15.75" hidden="1" customHeight="1" x14ac:dyDescent="0.25">
      <c r="A766" s="67">
        <v>1</v>
      </c>
      <c r="B766" s="23" t="s">
        <v>196</v>
      </c>
      <c r="C766" s="22"/>
      <c r="D766" s="3"/>
      <c r="E766" s="50"/>
      <c r="F766" s="50"/>
      <c r="G766" s="55"/>
      <c r="H766" s="233"/>
    </row>
    <row r="767" spans="1:8" s="45" customFormat="1" ht="15.75" hidden="1" customHeight="1" x14ac:dyDescent="0.25">
      <c r="A767" s="67">
        <v>1</v>
      </c>
      <c r="B767" s="47" t="s">
        <v>201</v>
      </c>
      <c r="C767" s="22"/>
      <c r="D767" s="3">
        <f>D768+D769+D770+D772</f>
        <v>1459</v>
      </c>
      <c r="E767" s="50"/>
      <c r="F767" s="50"/>
      <c r="G767" s="55"/>
      <c r="H767" s="233"/>
    </row>
    <row r="768" spans="1:8" s="45" customFormat="1" ht="19.5" hidden="1" customHeight="1" x14ac:dyDescent="0.25">
      <c r="A768" s="67">
        <v>1</v>
      </c>
      <c r="B768" s="51" t="s">
        <v>202</v>
      </c>
      <c r="C768" s="22"/>
      <c r="D768" s="44"/>
      <c r="E768" s="50"/>
      <c r="F768" s="50"/>
      <c r="G768" s="55"/>
      <c r="H768" s="233"/>
    </row>
    <row r="769" spans="1:8" s="45" customFormat="1" ht="15.75" hidden="1" customHeight="1" x14ac:dyDescent="0.25">
      <c r="A769" s="67">
        <v>1</v>
      </c>
      <c r="B769" s="51" t="s">
        <v>203</v>
      </c>
      <c r="C769" s="22"/>
      <c r="D769" s="44"/>
      <c r="E769" s="50"/>
      <c r="F769" s="50"/>
      <c r="G769" s="55"/>
      <c r="H769" s="233"/>
    </row>
    <row r="770" spans="1:8" s="45" customFormat="1" ht="30.75" hidden="1" customHeight="1" x14ac:dyDescent="0.25">
      <c r="A770" s="67">
        <v>1</v>
      </c>
      <c r="B770" s="51" t="s">
        <v>204</v>
      </c>
      <c r="C770" s="22"/>
      <c r="D770" s="44">
        <v>671</v>
      </c>
      <c r="E770" s="50"/>
      <c r="F770" s="50"/>
      <c r="G770" s="55"/>
      <c r="H770" s="233"/>
    </row>
    <row r="771" spans="1:8" s="45" customFormat="1" hidden="1" x14ac:dyDescent="0.25">
      <c r="A771" s="67">
        <v>1</v>
      </c>
      <c r="B771" s="51" t="s">
        <v>205</v>
      </c>
      <c r="C771" s="22"/>
      <c r="D771" s="44">
        <v>89</v>
      </c>
      <c r="E771" s="50"/>
      <c r="F771" s="50"/>
      <c r="G771" s="55"/>
      <c r="H771" s="233"/>
    </row>
    <row r="772" spans="1:8" s="45" customFormat="1" ht="30" hidden="1" x14ac:dyDescent="0.25">
      <c r="A772" s="67">
        <v>1</v>
      </c>
      <c r="B772" s="51" t="s">
        <v>206</v>
      </c>
      <c r="C772" s="22"/>
      <c r="D772" s="44">
        <v>788</v>
      </c>
      <c r="E772" s="50"/>
      <c r="F772" s="50"/>
      <c r="G772" s="55"/>
      <c r="H772" s="233"/>
    </row>
    <row r="773" spans="1:8" s="45" customFormat="1" hidden="1" x14ac:dyDescent="0.25">
      <c r="A773" s="67">
        <v>1</v>
      </c>
      <c r="B773" s="51" t="s">
        <v>205</v>
      </c>
      <c r="C773" s="22"/>
      <c r="D773" s="75">
        <v>113</v>
      </c>
      <c r="E773" s="50"/>
      <c r="F773" s="50"/>
      <c r="G773" s="55"/>
      <c r="H773" s="233"/>
    </row>
    <row r="774" spans="1:8" s="45" customFormat="1" ht="30" hidden="1" customHeight="1" x14ac:dyDescent="0.25">
      <c r="A774" s="67">
        <v>1</v>
      </c>
      <c r="B774" s="47" t="s">
        <v>207</v>
      </c>
      <c r="C774" s="22"/>
      <c r="D774" s="3">
        <f>SUM(D775,D776,D778)</f>
        <v>63000</v>
      </c>
      <c r="E774" s="50"/>
      <c r="F774" s="50"/>
      <c r="G774" s="55"/>
      <c r="H774" s="233"/>
    </row>
    <row r="775" spans="1:8" s="45" customFormat="1" ht="30" hidden="1" x14ac:dyDescent="0.25">
      <c r="A775" s="67">
        <v>1</v>
      </c>
      <c r="B775" s="51" t="s">
        <v>208</v>
      </c>
      <c r="C775" s="22"/>
      <c r="D775" s="3"/>
      <c r="E775" s="50"/>
      <c r="F775" s="50"/>
      <c r="G775" s="55"/>
      <c r="H775" s="233"/>
    </row>
    <row r="776" spans="1:8" s="45" customFormat="1" ht="45" hidden="1" x14ac:dyDescent="0.25">
      <c r="A776" s="67">
        <v>1</v>
      </c>
      <c r="B776" s="51" t="s">
        <v>209</v>
      </c>
      <c r="C776" s="22"/>
      <c r="D776" s="41">
        <v>55000</v>
      </c>
      <c r="E776" s="50"/>
      <c r="F776" s="50"/>
      <c r="G776" s="55"/>
      <c r="H776" s="233"/>
    </row>
    <row r="777" spans="1:8" s="45" customFormat="1" hidden="1" x14ac:dyDescent="0.25">
      <c r="A777" s="67">
        <v>1</v>
      </c>
      <c r="B777" s="51" t="s">
        <v>205</v>
      </c>
      <c r="C777" s="22"/>
      <c r="D777" s="41">
        <v>15500</v>
      </c>
      <c r="E777" s="50"/>
      <c r="F777" s="50"/>
      <c r="G777" s="55"/>
      <c r="H777" s="233"/>
    </row>
    <row r="778" spans="1:8" s="45" customFormat="1" ht="45" hidden="1" x14ac:dyDescent="0.25">
      <c r="A778" s="67">
        <v>1</v>
      </c>
      <c r="B778" s="51" t="s">
        <v>210</v>
      </c>
      <c r="C778" s="22"/>
      <c r="D778" s="41">
        <v>8000</v>
      </c>
      <c r="E778" s="50"/>
      <c r="F778" s="50"/>
      <c r="G778" s="55"/>
      <c r="H778" s="233"/>
    </row>
    <row r="779" spans="1:8" s="45" customFormat="1" hidden="1" x14ac:dyDescent="0.25">
      <c r="A779" s="67">
        <v>1</v>
      </c>
      <c r="B779" s="51" t="s">
        <v>205</v>
      </c>
      <c r="C779" s="22"/>
      <c r="D779" s="41">
        <v>5000</v>
      </c>
      <c r="E779" s="50"/>
      <c r="F779" s="50"/>
      <c r="G779" s="55"/>
      <c r="H779" s="233"/>
    </row>
    <row r="780" spans="1:8" s="45" customFormat="1" ht="31.5" hidden="1" customHeight="1" x14ac:dyDescent="0.25">
      <c r="A780" s="67">
        <v>1</v>
      </c>
      <c r="B780" s="47" t="s">
        <v>211</v>
      </c>
      <c r="C780" s="22"/>
      <c r="D780" s="3"/>
      <c r="E780" s="50"/>
      <c r="F780" s="50"/>
      <c r="G780" s="55"/>
      <c r="H780" s="233"/>
    </row>
    <row r="781" spans="1:8" s="45" customFormat="1" ht="15.75" hidden="1" customHeight="1" x14ac:dyDescent="0.25">
      <c r="A781" s="67">
        <v>1</v>
      </c>
      <c r="B781" s="47" t="s">
        <v>212</v>
      </c>
      <c r="C781" s="22"/>
      <c r="D781" s="3"/>
      <c r="E781" s="50"/>
      <c r="F781" s="50"/>
      <c r="G781" s="55"/>
      <c r="H781" s="233"/>
    </row>
    <row r="782" spans="1:8" s="45" customFormat="1" ht="15.75" hidden="1" customHeight="1" x14ac:dyDescent="0.25">
      <c r="A782" s="67">
        <v>1</v>
      </c>
      <c r="B782" s="23" t="s">
        <v>213</v>
      </c>
      <c r="C782" s="22"/>
      <c r="D782" s="3"/>
      <c r="E782" s="50"/>
      <c r="F782" s="50"/>
      <c r="G782" s="55"/>
      <c r="H782" s="233"/>
    </row>
    <row r="783" spans="1:8" s="45" customFormat="1" hidden="1" x14ac:dyDescent="0.25">
      <c r="A783" s="67">
        <v>1</v>
      </c>
      <c r="B783" s="24" t="s">
        <v>114</v>
      </c>
      <c r="C783" s="46"/>
      <c r="D783" s="44"/>
      <c r="E783" s="50"/>
      <c r="F783" s="50"/>
      <c r="G783" s="55"/>
      <c r="H783" s="233"/>
    </row>
    <row r="784" spans="1:8" s="45" customFormat="1" hidden="1" x14ac:dyDescent="0.25">
      <c r="A784" s="67">
        <v>1</v>
      </c>
      <c r="B784" s="43" t="s">
        <v>144</v>
      </c>
      <c r="C784" s="46"/>
      <c r="D784" s="75"/>
      <c r="E784" s="50"/>
      <c r="F784" s="50"/>
      <c r="G784" s="55"/>
      <c r="H784" s="233"/>
    </row>
    <row r="785" spans="1:8" s="67" customFormat="1" ht="30" hidden="1" x14ac:dyDescent="0.25">
      <c r="A785" s="67">
        <v>1</v>
      </c>
      <c r="B785" s="24" t="s">
        <v>115</v>
      </c>
      <c r="C785" s="22"/>
      <c r="D785" s="3">
        <v>13860</v>
      </c>
      <c r="E785" s="3"/>
      <c r="F785" s="3"/>
      <c r="G785" s="3"/>
      <c r="H785" s="213"/>
    </row>
    <row r="786" spans="1:8" s="45" customFormat="1" ht="15.75" hidden="1" customHeight="1" x14ac:dyDescent="0.25">
      <c r="A786" s="67">
        <v>1</v>
      </c>
      <c r="B786" s="24" t="s">
        <v>214</v>
      </c>
      <c r="C786" s="22"/>
      <c r="D786" s="3"/>
      <c r="E786" s="50"/>
      <c r="F786" s="50"/>
      <c r="G786" s="55"/>
      <c r="H786" s="233"/>
    </row>
    <row r="787" spans="1:8" s="45" customFormat="1" hidden="1" x14ac:dyDescent="0.25">
      <c r="A787" s="67">
        <v>1</v>
      </c>
      <c r="B787" s="52"/>
      <c r="C787" s="22"/>
      <c r="D787" s="3"/>
      <c r="E787" s="50"/>
      <c r="F787" s="50"/>
      <c r="G787" s="55"/>
      <c r="H787" s="233"/>
    </row>
    <row r="788" spans="1:8" s="45" customFormat="1" hidden="1" x14ac:dyDescent="0.25">
      <c r="A788" s="67">
        <v>1</v>
      </c>
      <c r="B788" s="53" t="s">
        <v>146</v>
      </c>
      <c r="C788" s="22"/>
      <c r="D788" s="18">
        <f>D765+ROUND(D783*3.2,0)+D785</f>
        <v>78319</v>
      </c>
      <c r="E788" s="50"/>
      <c r="F788" s="50"/>
      <c r="G788" s="55"/>
      <c r="H788" s="233"/>
    </row>
    <row r="789" spans="1:8" s="45" customFormat="1" hidden="1" x14ac:dyDescent="0.25">
      <c r="A789" s="67">
        <v>1</v>
      </c>
      <c r="B789" s="54" t="s">
        <v>145</v>
      </c>
      <c r="C789" s="22"/>
      <c r="D789" s="18">
        <f>SUM(D763,D788)</f>
        <v>211319</v>
      </c>
      <c r="E789" s="50"/>
      <c r="F789" s="50"/>
      <c r="G789" s="55"/>
      <c r="H789" s="233"/>
    </row>
    <row r="790" spans="1:8" s="45" customFormat="1" hidden="1" x14ac:dyDescent="0.25">
      <c r="A790" s="67">
        <v>1</v>
      </c>
      <c r="B790" s="25" t="s">
        <v>116</v>
      </c>
      <c r="C790" s="22"/>
      <c r="D790" s="173">
        <f>D791</f>
        <v>3000</v>
      </c>
      <c r="E790" s="252"/>
      <c r="F790" s="252"/>
      <c r="G790" s="18"/>
      <c r="H790" s="233"/>
    </row>
    <row r="791" spans="1:8" s="45" customFormat="1" hidden="1" x14ac:dyDescent="0.25">
      <c r="A791" s="67">
        <v>1</v>
      </c>
      <c r="B791" s="35" t="s">
        <v>52</v>
      </c>
      <c r="C791" s="22"/>
      <c r="D791" s="3">
        <v>3000</v>
      </c>
      <c r="E791" s="252"/>
      <c r="F791" s="252"/>
      <c r="G791" s="18"/>
      <c r="H791" s="233"/>
    </row>
    <row r="792" spans="1:8" s="67" customFormat="1" hidden="1" x14ac:dyDescent="0.25">
      <c r="A792" s="67">
        <v>1</v>
      </c>
      <c r="B792" s="33" t="s">
        <v>7</v>
      </c>
      <c r="C792" s="279"/>
      <c r="D792" s="279"/>
      <c r="E792" s="3"/>
      <c r="F792" s="3"/>
      <c r="G792" s="3"/>
      <c r="H792" s="213"/>
    </row>
    <row r="793" spans="1:8" s="67" customFormat="1" hidden="1" x14ac:dyDescent="0.25">
      <c r="A793" s="67">
        <v>1</v>
      </c>
      <c r="B793" s="42" t="s">
        <v>76</v>
      </c>
      <c r="C793" s="279"/>
      <c r="D793" s="279"/>
      <c r="E793" s="3"/>
      <c r="F793" s="3"/>
      <c r="G793" s="3"/>
      <c r="H793" s="213"/>
    </row>
    <row r="794" spans="1:8" s="67" customFormat="1" hidden="1" x14ac:dyDescent="0.25">
      <c r="A794" s="67">
        <v>1</v>
      </c>
      <c r="B794" s="30" t="s">
        <v>26</v>
      </c>
      <c r="C794" s="2">
        <v>240</v>
      </c>
      <c r="D794" s="3">
        <v>850</v>
      </c>
      <c r="E794" s="59">
        <v>8</v>
      </c>
      <c r="F794" s="3">
        <f t="shared" ref="F794:F795" si="50">ROUND(G794/C794,0)</f>
        <v>28</v>
      </c>
      <c r="G794" s="3">
        <f>ROUND(D794*E794,0)</f>
        <v>6800</v>
      </c>
      <c r="H794" s="213"/>
    </row>
    <row r="795" spans="1:8" s="67" customFormat="1" hidden="1" x14ac:dyDescent="0.25">
      <c r="A795" s="67">
        <v>1</v>
      </c>
      <c r="B795" s="30" t="s">
        <v>11</v>
      </c>
      <c r="C795" s="2">
        <v>240</v>
      </c>
      <c r="D795" s="3">
        <v>40</v>
      </c>
      <c r="E795" s="59">
        <v>3</v>
      </c>
      <c r="F795" s="3">
        <f t="shared" si="50"/>
        <v>1</v>
      </c>
      <c r="G795" s="3">
        <f>ROUND(D795*E795,0)</f>
        <v>120</v>
      </c>
      <c r="H795" s="213"/>
    </row>
    <row r="796" spans="1:8" s="67" customFormat="1" hidden="1" x14ac:dyDescent="0.25">
      <c r="A796" s="67">
        <v>1</v>
      </c>
      <c r="B796" s="30" t="s">
        <v>8</v>
      </c>
      <c r="C796" s="2">
        <v>240</v>
      </c>
      <c r="D796" s="3">
        <v>100</v>
      </c>
      <c r="E796" s="59">
        <v>8</v>
      </c>
      <c r="F796" s="3">
        <f t="shared" ref="F796" si="51">ROUND(G796/C796,0)</f>
        <v>3</v>
      </c>
      <c r="G796" s="3">
        <f>ROUND(D796*E796,0)</f>
        <v>800</v>
      </c>
      <c r="H796" s="213"/>
    </row>
    <row r="797" spans="1:8" s="67" customFormat="1" ht="18.75" hidden="1" customHeight="1" x14ac:dyDescent="0.25">
      <c r="A797" s="67">
        <v>1</v>
      </c>
      <c r="B797" s="190" t="s">
        <v>136</v>
      </c>
      <c r="C797" s="2"/>
      <c r="D797" s="34">
        <f>D794+D795+D796</f>
        <v>990</v>
      </c>
      <c r="E797" s="84">
        <f>G797/D797</f>
        <v>7.7979797979797976</v>
      </c>
      <c r="F797" s="34">
        <f t="shared" ref="F797:G797" si="52">F794+F795+F796</f>
        <v>32</v>
      </c>
      <c r="G797" s="34">
        <f t="shared" si="52"/>
        <v>7720</v>
      </c>
      <c r="H797" s="213"/>
    </row>
    <row r="798" spans="1:8" s="67" customFormat="1" ht="18.75" hidden="1" customHeight="1" x14ac:dyDescent="0.25">
      <c r="A798" s="67">
        <v>1</v>
      </c>
      <c r="B798" s="270" t="s">
        <v>112</v>
      </c>
      <c r="C798" s="2"/>
      <c r="D798" s="18">
        <f t="shared" ref="D798" si="53">D797</f>
        <v>990</v>
      </c>
      <c r="E798" s="275">
        <f t="shared" ref="E798:G798" si="54">E797</f>
        <v>7.7979797979797976</v>
      </c>
      <c r="F798" s="18">
        <f t="shared" si="54"/>
        <v>32</v>
      </c>
      <c r="G798" s="18">
        <f t="shared" si="54"/>
        <v>7720</v>
      </c>
      <c r="H798" s="213"/>
    </row>
    <row r="799" spans="1:8" ht="15.75" hidden="1" thickBot="1" x14ac:dyDescent="0.3">
      <c r="A799" s="67">
        <v>1</v>
      </c>
      <c r="B799" s="242" t="s">
        <v>10</v>
      </c>
      <c r="C799" s="242"/>
      <c r="D799" s="285"/>
      <c r="E799" s="285"/>
      <c r="F799" s="285"/>
      <c r="G799" s="285"/>
    </row>
    <row r="800" spans="1:8" hidden="1" x14ac:dyDescent="0.25">
      <c r="A800" s="67">
        <v>1</v>
      </c>
      <c r="B800" s="263"/>
      <c r="C800" s="2"/>
      <c r="D800" s="230"/>
      <c r="E800" s="230"/>
      <c r="F800" s="230"/>
      <c r="G800" s="230"/>
    </row>
    <row r="801" spans="1:8" ht="30" hidden="1" customHeight="1" x14ac:dyDescent="0.25">
      <c r="A801" s="67">
        <v>1</v>
      </c>
      <c r="B801" s="61" t="s">
        <v>150</v>
      </c>
      <c r="C801" s="2"/>
      <c r="D801" s="3"/>
      <c r="E801" s="3"/>
      <c r="F801" s="3"/>
      <c r="G801" s="3"/>
    </row>
    <row r="802" spans="1:8" s="45" customFormat="1" ht="18.75" hidden="1" customHeight="1" x14ac:dyDescent="0.25">
      <c r="A802" s="67">
        <v>1</v>
      </c>
      <c r="B802" s="21" t="s">
        <v>195</v>
      </c>
      <c r="C802" s="21"/>
      <c r="D802" s="73"/>
      <c r="E802" s="44"/>
      <c r="F802" s="44"/>
      <c r="G802" s="44"/>
      <c r="H802" s="233"/>
    </row>
    <row r="803" spans="1:8" s="45" customFormat="1" ht="30" hidden="1" x14ac:dyDescent="0.25">
      <c r="A803" s="67">
        <v>1</v>
      </c>
      <c r="B803" s="23" t="s">
        <v>313</v>
      </c>
      <c r="C803" s="46"/>
      <c r="D803" s="44">
        <f>SUM(D804,D805,D806,D807)</f>
        <v>13955</v>
      </c>
      <c r="E803" s="44"/>
      <c r="F803" s="44"/>
      <c r="G803" s="44"/>
      <c r="H803" s="233"/>
    </row>
    <row r="804" spans="1:8" s="45" customFormat="1" hidden="1" x14ac:dyDescent="0.25">
      <c r="A804" s="67">
        <v>1</v>
      </c>
      <c r="B804" s="47" t="s">
        <v>196</v>
      </c>
      <c r="C804" s="46"/>
      <c r="D804" s="44">
        <v>5955</v>
      </c>
      <c r="E804" s="44"/>
      <c r="F804" s="44"/>
      <c r="G804" s="44"/>
      <c r="H804" s="233"/>
    </row>
    <row r="805" spans="1:8" s="45" customFormat="1" ht="17.25" hidden="1" customHeight="1" x14ac:dyDescent="0.25">
      <c r="A805" s="67">
        <v>1</v>
      </c>
      <c r="B805" s="47" t="s">
        <v>197</v>
      </c>
      <c r="C805" s="46"/>
      <c r="D805" s="3"/>
      <c r="E805" s="44"/>
      <c r="F805" s="44"/>
      <c r="G805" s="44"/>
      <c r="H805" s="233"/>
    </row>
    <row r="806" spans="1:8" s="45" customFormat="1" ht="30" hidden="1" x14ac:dyDescent="0.25">
      <c r="A806" s="67">
        <v>1</v>
      </c>
      <c r="B806" s="47" t="s">
        <v>198</v>
      </c>
      <c r="C806" s="46"/>
      <c r="D806" s="3"/>
      <c r="E806" s="44"/>
      <c r="F806" s="44"/>
      <c r="G806" s="44"/>
      <c r="H806" s="233"/>
    </row>
    <row r="807" spans="1:8" s="45" customFormat="1" hidden="1" x14ac:dyDescent="0.25">
      <c r="A807" s="67">
        <v>1</v>
      </c>
      <c r="B807" s="23" t="s">
        <v>199</v>
      </c>
      <c r="C807" s="46"/>
      <c r="D807" s="3">
        <v>8000</v>
      </c>
      <c r="E807" s="44"/>
      <c r="F807" s="44"/>
      <c r="G807" s="44"/>
      <c r="H807" s="233"/>
    </row>
    <row r="808" spans="1:8" hidden="1" x14ac:dyDescent="0.25">
      <c r="A808" s="67">
        <v>1</v>
      </c>
      <c r="B808" s="24" t="s">
        <v>114</v>
      </c>
      <c r="C808" s="22"/>
      <c r="D808" s="3">
        <v>34000</v>
      </c>
      <c r="E808" s="3"/>
      <c r="F808" s="3"/>
      <c r="G808" s="3"/>
    </row>
    <row r="809" spans="1:8" s="45" customFormat="1" hidden="1" x14ac:dyDescent="0.25">
      <c r="A809" s="67">
        <v>1</v>
      </c>
      <c r="B809" s="43" t="s">
        <v>144</v>
      </c>
      <c r="C809" s="234"/>
      <c r="D809" s="3"/>
      <c r="E809" s="44"/>
      <c r="F809" s="44"/>
      <c r="G809" s="44"/>
      <c r="H809" s="233"/>
    </row>
    <row r="810" spans="1:8" s="45" customFormat="1" ht="15.75" hidden="1" customHeight="1" x14ac:dyDescent="0.25">
      <c r="A810" s="67">
        <v>1</v>
      </c>
      <c r="B810" s="48" t="s">
        <v>200</v>
      </c>
      <c r="C810" s="49"/>
      <c r="D810" s="46">
        <f>D803+ROUND(D808*3.2,0)</f>
        <v>122755</v>
      </c>
      <c r="E810" s="50"/>
      <c r="F810" s="50"/>
      <c r="G810" s="55"/>
      <c r="H810" s="233"/>
    </row>
    <row r="811" spans="1:8" s="45" customFormat="1" ht="15.75" hidden="1" customHeight="1" x14ac:dyDescent="0.25">
      <c r="A811" s="67">
        <v>1</v>
      </c>
      <c r="B811" s="21" t="s">
        <v>147</v>
      </c>
      <c r="C811" s="22"/>
      <c r="D811" s="3"/>
      <c r="E811" s="50"/>
      <c r="F811" s="50"/>
      <c r="G811" s="55"/>
      <c r="H811" s="233"/>
    </row>
    <row r="812" spans="1:8" s="45" customFormat="1" ht="30" hidden="1" x14ac:dyDescent="0.25">
      <c r="A812" s="67">
        <v>1</v>
      </c>
      <c r="B812" s="23" t="s">
        <v>313</v>
      </c>
      <c r="C812" s="22"/>
      <c r="D812" s="3">
        <f>SUM(D813,D814,D821,D827,D828,D829)</f>
        <v>59995</v>
      </c>
      <c r="E812" s="50"/>
      <c r="F812" s="50"/>
      <c r="G812" s="55"/>
      <c r="H812" s="233"/>
    </row>
    <row r="813" spans="1:8" s="45" customFormat="1" ht="15.75" hidden="1" customHeight="1" x14ac:dyDescent="0.25">
      <c r="A813" s="67">
        <v>1</v>
      </c>
      <c r="B813" s="23" t="s">
        <v>196</v>
      </c>
      <c r="C813" s="22"/>
      <c r="D813" s="3"/>
      <c r="E813" s="50"/>
      <c r="F813" s="50"/>
      <c r="G813" s="55"/>
      <c r="H813" s="233"/>
    </row>
    <row r="814" spans="1:8" s="45" customFormat="1" ht="15.75" hidden="1" customHeight="1" x14ac:dyDescent="0.25">
      <c r="A814" s="67">
        <v>1</v>
      </c>
      <c r="B814" s="47" t="s">
        <v>201</v>
      </c>
      <c r="C814" s="22"/>
      <c r="D814" s="3">
        <f>D815+D816+D817+D819</f>
        <v>1605</v>
      </c>
      <c r="E814" s="50"/>
      <c r="F814" s="50"/>
      <c r="G814" s="55"/>
      <c r="H814" s="233"/>
    </row>
    <row r="815" spans="1:8" s="45" customFormat="1" ht="19.5" hidden="1" customHeight="1" x14ac:dyDescent="0.25">
      <c r="A815" s="67">
        <v>1</v>
      </c>
      <c r="B815" s="51" t="s">
        <v>202</v>
      </c>
      <c r="C815" s="22"/>
      <c r="D815" s="44"/>
      <c r="E815" s="50"/>
      <c r="F815" s="50"/>
      <c r="G815" s="55"/>
      <c r="H815" s="233"/>
    </row>
    <row r="816" spans="1:8" s="45" customFormat="1" ht="15.75" hidden="1" customHeight="1" x14ac:dyDescent="0.25">
      <c r="A816" s="67">
        <v>1</v>
      </c>
      <c r="B816" s="51" t="s">
        <v>203</v>
      </c>
      <c r="C816" s="22"/>
      <c r="D816" s="44"/>
      <c r="E816" s="50"/>
      <c r="F816" s="50"/>
      <c r="G816" s="55"/>
      <c r="H816" s="233"/>
    </row>
    <row r="817" spans="1:8" s="45" customFormat="1" ht="30.75" hidden="1" customHeight="1" x14ac:dyDescent="0.25">
      <c r="A817" s="67">
        <v>1</v>
      </c>
      <c r="B817" s="51" t="s">
        <v>204</v>
      </c>
      <c r="C817" s="22"/>
      <c r="D817" s="44">
        <v>698</v>
      </c>
      <c r="E817" s="50"/>
      <c r="F817" s="50"/>
      <c r="G817" s="55"/>
      <c r="H817" s="233"/>
    </row>
    <row r="818" spans="1:8" s="45" customFormat="1" hidden="1" x14ac:dyDescent="0.25">
      <c r="A818" s="67">
        <v>1</v>
      </c>
      <c r="B818" s="51" t="s">
        <v>205</v>
      </c>
      <c r="C818" s="22"/>
      <c r="D818" s="44">
        <v>63</v>
      </c>
      <c r="E818" s="50"/>
      <c r="F818" s="50"/>
      <c r="G818" s="55"/>
      <c r="H818" s="233"/>
    </row>
    <row r="819" spans="1:8" s="45" customFormat="1" ht="30" hidden="1" x14ac:dyDescent="0.25">
      <c r="A819" s="67">
        <v>1</v>
      </c>
      <c r="B819" s="51" t="s">
        <v>206</v>
      </c>
      <c r="C819" s="22"/>
      <c r="D819" s="44">
        <v>907</v>
      </c>
      <c r="E819" s="50"/>
      <c r="F819" s="50"/>
      <c r="G819" s="55"/>
      <c r="H819" s="233"/>
    </row>
    <row r="820" spans="1:8" s="45" customFormat="1" hidden="1" x14ac:dyDescent="0.25">
      <c r="A820" s="67">
        <v>1</v>
      </c>
      <c r="B820" s="51" t="s">
        <v>205</v>
      </c>
      <c r="C820" s="22"/>
      <c r="D820" s="75">
        <v>185</v>
      </c>
      <c r="E820" s="50"/>
      <c r="F820" s="50"/>
      <c r="G820" s="55"/>
      <c r="H820" s="233"/>
    </row>
    <row r="821" spans="1:8" s="45" customFormat="1" ht="30" hidden="1" customHeight="1" x14ac:dyDescent="0.25">
      <c r="A821" s="67">
        <v>1</v>
      </c>
      <c r="B821" s="47" t="s">
        <v>207</v>
      </c>
      <c r="C821" s="22"/>
      <c r="D821" s="3">
        <f>SUM(D822,D823,D825)</f>
        <v>58390</v>
      </c>
      <c r="E821" s="50"/>
      <c r="F821" s="50"/>
      <c r="G821" s="55"/>
      <c r="H821" s="233"/>
    </row>
    <row r="822" spans="1:8" s="45" customFormat="1" ht="30" hidden="1" x14ac:dyDescent="0.25">
      <c r="A822" s="67">
        <v>1</v>
      </c>
      <c r="B822" s="51" t="s">
        <v>208</v>
      </c>
      <c r="C822" s="22"/>
      <c r="D822" s="3"/>
      <c r="E822" s="50"/>
      <c r="F822" s="50"/>
      <c r="G822" s="55"/>
      <c r="H822" s="233"/>
    </row>
    <row r="823" spans="1:8" s="45" customFormat="1" ht="45" hidden="1" x14ac:dyDescent="0.25">
      <c r="A823" s="67">
        <v>1</v>
      </c>
      <c r="B823" s="51" t="s">
        <v>209</v>
      </c>
      <c r="C823" s="22"/>
      <c r="D823" s="41">
        <v>56230</v>
      </c>
      <c r="E823" s="50"/>
      <c r="F823" s="50"/>
      <c r="G823" s="55"/>
      <c r="H823" s="233"/>
    </row>
    <row r="824" spans="1:8" s="45" customFormat="1" hidden="1" x14ac:dyDescent="0.25">
      <c r="A824" s="67">
        <v>1</v>
      </c>
      <c r="B824" s="51" t="s">
        <v>205</v>
      </c>
      <c r="C824" s="22"/>
      <c r="D824" s="41">
        <v>15600</v>
      </c>
      <c r="E824" s="50"/>
      <c r="F824" s="50"/>
      <c r="G824" s="55"/>
      <c r="H824" s="233"/>
    </row>
    <row r="825" spans="1:8" s="45" customFormat="1" ht="45" hidden="1" x14ac:dyDescent="0.25">
      <c r="A825" s="67">
        <v>1</v>
      </c>
      <c r="B825" s="51" t="s">
        <v>210</v>
      </c>
      <c r="C825" s="22"/>
      <c r="D825" s="41">
        <v>2160</v>
      </c>
      <c r="E825" s="50"/>
      <c r="F825" s="50"/>
      <c r="G825" s="55"/>
      <c r="H825" s="233"/>
    </row>
    <row r="826" spans="1:8" s="45" customFormat="1" hidden="1" x14ac:dyDescent="0.25">
      <c r="A826" s="67">
        <v>1</v>
      </c>
      <c r="B826" s="51" t="s">
        <v>205</v>
      </c>
      <c r="C826" s="22"/>
      <c r="D826" s="41">
        <v>1530</v>
      </c>
      <c r="E826" s="50"/>
      <c r="F826" s="50"/>
      <c r="G826" s="55"/>
      <c r="H826" s="233"/>
    </row>
    <row r="827" spans="1:8" s="45" customFormat="1" ht="31.5" hidden="1" customHeight="1" x14ac:dyDescent="0.25">
      <c r="A827" s="67">
        <v>1</v>
      </c>
      <c r="B827" s="47" t="s">
        <v>211</v>
      </c>
      <c r="C827" s="22"/>
      <c r="D827" s="3"/>
      <c r="E827" s="50"/>
      <c r="F827" s="50"/>
      <c r="G827" s="55"/>
      <c r="H827" s="233"/>
    </row>
    <row r="828" spans="1:8" s="45" customFormat="1" ht="15.75" hidden="1" customHeight="1" x14ac:dyDescent="0.25">
      <c r="A828" s="67">
        <v>1</v>
      </c>
      <c r="B828" s="47" t="s">
        <v>212</v>
      </c>
      <c r="C828" s="22"/>
      <c r="D828" s="3"/>
      <c r="E828" s="50"/>
      <c r="F828" s="50"/>
      <c r="G828" s="55"/>
      <c r="H828" s="233"/>
    </row>
    <row r="829" spans="1:8" s="45" customFormat="1" ht="15.75" hidden="1" customHeight="1" x14ac:dyDescent="0.25">
      <c r="A829" s="67">
        <v>1</v>
      </c>
      <c r="B829" s="23" t="s">
        <v>213</v>
      </c>
      <c r="C829" s="22"/>
      <c r="D829" s="3"/>
      <c r="E829" s="50"/>
      <c r="F829" s="50"/>
      <c r="G829" s="55"/>
      <c r="H829" s="233"/>
    </row>
    <row r="830" spans="1:8" s="45" customFormat="1" hidden="1" x14ac:dyDescent="0.25">
      <c r="A830" s="67">
        <v>1</v>
      </c>
      <c r="B830" s="24" t="s">
        <v>114</v>
      </c>
      <c r="C830" s="46"/>
      <c r="D830" s="44"/>
      <c r="E830" s="50"/>
      <c r="F830" s="50"/>
      <c r="G830" s="55"/>
      <c r="H830" s="233"/>
    </row>
    <row r="831" spans="1:8" s="45" customFormat="1" hidden="1" x14ac:dyDescent="0.25">
      <c r="A831" s="67">
        <v>1</v>
      </c>
      <c r="B831" s="43" t="s">
        <v>144</v>
      </c>
      <c r="C831" s="46"/>
      <c r="D831" s="75"/>
      <c r="E831" s="50"/>
      <c r="F831" s="50"/>
      <c r="G831" s="55"/>
      <c r="H831" s="233"/>
    </row>
    <row r="832" spans="1:8" ht="30" hidden="1" x14ac:dyDescent="0.25">
      <c r="A832" s="67">
        <v>1</v>
      </c>
      <c r="B832" s="24" t="s">
        <v>115</v>
      </c>
      <c r="C832" s="22"/>
      <c r="D832" s="3">
        <v>22870</v>
      </c>
      <c r="E832" s="3"/>
      <c r="F832" s="3"/>
      <c r="G832" s="3"/>
    </row>
    <row r="833" spans="1:8" s="45" customFormat="1" ht="15.75" hidden="1" customHeight="1" x14ac:dyDescent="0.25">
      <c r="A833" s="67">
        <v>1</v>
      </c>
      <c r="B833" s="24" t="s">
        <v>214</v>
      </c>
      <c r="C833" s="22"/>
      <c r="D833" s="3"/>
      <c r="E833" s="50"/>
      <c r="F833" s="50"/>
      <c r="G833" s="55"/>
      <c r="H833" s="233"/>
    </row>
    <row r="834" spans="1:8" s="45" customFormat="1" hidden="1" x14ac:dyDescent="0.25">
      <c r="A834" s="67">
        <v>1</v>
      </c>
      <c r="B834" s="52"/>
      <c r="C834" s="22"/>
      <c r="D834" s="3"/>
      <c r="E834" s="50"/>
      <c r="F834" s="50"/>
      <c r="G834" s="55"/>
      <c r="H834" s="233"/>
    </row>
    <row r="835" spans="1:8" s="45" customFormat="1" hidden="1" x14ac:dyDescent="0.25">
      <c r="A835" s="67">
        <v>1</v>
      </c>
      <c r="B835" s="53" t="s">
        <v>146</v>
      </c>
      <c r="C835" s="22"/>
      <c r="D835" s="18">
        <f>D812+ROUND(D830*3.2,0)+D832</f>
        <v>82865</v>
      </c>
      <c r="E835" s="50"/>
      <c r="F835" s="50"/>
      <c r="G835" s="55"/>
      <c r="H835" s="233"/>
    </row>
    <row r="836" spans="1:8" s="45" customFormat="1" hidden="1" x14ac:dyDescent="0.25">
      <c r="A836" s="67">
        <v>1</v>
      </c>
      <c r="B836" s="54" t="s">
        <v>145</v>
      </c>
      <c r="C836" s="22"/>
      <c r="D836" s="18">
        <f>SUM(D810,D835)</f>
        <v>205620</v>
      </c>
      <c r="E836" s="50"/>
      <c r="F836" s="50"/>
      <c r="G836" s="55"/>
      <c r="H836" s="233"/>
    </row>
    <row r="837" spans="1:8" hidden="1" x14ac:dyDescent="0.25">
      <c r="A837" s="67">
        <v>1</v>
      </c>
      <c r="B837" s="33" t="s">
        <v>7</v>
      </c>
      <c r="C837" s="279"/>
      <c r="D837" s="279"/>
      <c r="E837" s="3"/>
      <c r="F837" s="3"/>
      <c r="G837" s="3"/>
    </row>
    <row r="838" spans="1:8" hidden="1" x14ac:dyDescent="0.25">
      <c r="A838" s="67">
        <v>1</v>
      </c>
      <c r="B838" s="42" t="s">
        <v>76</v>
      </c>
      <c r="C838" s="279"/>
      <c r="D838" s="279"/>
      <c r="E838" s="3"/>
      <c r="F838" s="3"/>
      <c r="G838" s="3"/>
    </row>
    <row r="839" spans="1:8" s="67" customFormat="1" hidden="1" x14ac:dyDescent="0.25">
      <c r="A839" s="67">
        <v>1</v>
      </c>
      <c r="B839" s="30" t="s">
        <v>26</v>
      </c>
      <c r="C839" s="2">
        <v>240</v>
      </c>
      <c r="D839" s="3">
        <v>1800</v>
      </c>
      <c r="E839" s="59">
        <v>8</v>
      </c>
      <c r="F839" s="3">
        <f>ROUND(G839/C839,0)</f>
        <v>60</v>
      </c>
      <c r="G839" s="3">
        <f>ROUND(D839*E839,0)</f>
        <v>14400</v>
      </c>
      <c r="H839" s="213"/>
    </row>
    <row r="840" spans="1:8" s="67" customFormat="1" ht="18" hidden="1" customHeight="1" x14ac:dyDescent="0.25">
      <c r="A840" s="67">
        <v>1</v>
      </c>
      <c r="B840" s="190" t="s">
        <v>136</v>
      </c>
      <c r="C840" s="2"/>
      <c r="D840" s="34">
        <f>D839</f>
        <v>1800</v>
      </c>
      <c r="E840" s="84">
        <f>E839</f>
        <v>8</v>
      </c>
      <c r="F840" s="34">
        <f t="shared" ref="F840:G840" si="55">F839</f>
        <v>60</v>
      </c>
      <c r="G840" s="34">
        <f t="shared" si="55"/>
        <v>14400</v>
      </c>
      <c r="H840" s="213"/>
    </row>
    <row r="841" spans="1:8" s="67" customFormat="1" ht="18" hidden="1" customHeight="1" x14ac:dyDescent="0.25">
      <c r="A841" s="67">
        <v>1</v>
      </c>
      <c r="B841" s="270" t="s">
        <v>112</v>
      </c>
      <c r="C841" s="2"/>
      <c r="D841" s="266">
        <f t="shared" ref="D841" si="56">D840</f>
        <v>1800</v>
      </c>
      <c r="E841" s="275">
        <f t="shared" ref="E841:G841" si="57">E840</f>
        <v>8</v>
      </c>
      <c r="F841" s="266">
        <f t="shared" si="57"/>
        <v>60</v>
      </c>
      <c r="G841" s="266">
        <f t="shared" si="57"/>
        <v>14400</v>
      </c>
      <c r="H841" s="213"/>
    </row>
    <row r="842" spans="1:8" ht="15.75" hidden="1" thickBot="1" x14ac:dyDescent="0.3">
      <c r="A842" s="67">
        <v>1</v>
      </c>
      <c r="B842" s="242" t="s">
        <v>10</v>
      </c>
      <c r="C842" s="242"/>
      <c r="D842" s="283"/>
      <c r="E842" s="283"/>
      <c r="F842" s="283"/>
      <c r="G842" s="283"/>
    </row>
    <row r="843" spans="1:8" hidden="1" x14ac:dyDescent="0.25">
      <c r="A843" s="67">
        <v>1</v>
      </c>
      <c r="B843" s="88"/>
      <c r="C843" s="212"/>
      <c r="D843" s="230"/>
      <c r="E843" s="230"/>
      <c r="F843" s="230"/>
      <c r="G843" s="230"/>
    </row>
    <row r="844" spans="1:8" hidden="1" x14ac:dyDescent="0.25">
      <c r="A844" s="67">
        <v>1</v>
      </c>
      <c r="B844" s="214" t="s">
        <v>151</v>
      </c>
      <c r="C844" s="2"/>
      <c r="D844" s="3"/>
      <c r="E844" s="3"/>
      <c r="F844" s="3"/>
      <c r="G844" s="3"/>
    </row>
    <row r="845" spans="1:8" s="45" customFormat="1" ht="18.75" hidden="1" customHeight="1" x14ac:dyDescent="0.25">
      <c r="A845" s="67">
        <v>1</v>
      </c>
      <c r="B845" s="21" t="s">
        <v>195</v>
      </c>
      <c r="C845" s="21"/>
      <c r="D845" s="73"/>
      <c r="E845" s="44"/>
      <c r="F845" s="44"/>
      <c r="G845" s="44"/>
      <c r="H845" s="233"/>
    </row>
    <row r="846" spans="1:8" s="45" customFormat="1" ht="30" hidden="1" x14ac:dyDescent="0.25">
      <c r="A846" s="67">
        <v>1</v>
      </c>
      <c r="B846" s="23" t="s">
        <v>313</v>
      </c>
      <c r="C846" s="46"/>
      <c r="D846" s="44">
        <f>SUM(D847,D848,D849,D850)</f>
        <v>16250</v>
      </c>
      <c r="E846" s="44"/>
      <c r="F846" s="44"/>
      <c r="G846" s="44"/>
      <c r="H846" s="233"/>
    </row>
    <row r="847" spans="1:8" s="45" customFormat="1" hidden="1" x14ac:dyDescent="0.25">
      <c r="A847" s="67">
        <v>1</v>
      </c>
      <c r="B847" s="47" t="s">
        <v>196</v>
      </c>
      <c r="C847" s="46"/>
      <c r="D847" s="44"/>
      <c r="E847" s="44"/>
      <c r="F847" s="44"/>
      <c r="G847" s="44"/>
      <c r="H847" s="233"/>
    </row>
    <row r="848" spans="1:8" s="45" customFormat="1" ht="17.25" hidden="1" customHeight="1" x14ac:dyDescent="0.25">
      <c r="A848" s="67">
        <v>1</v>
      </c>
      <c r="B848" s="47" t="s">
        <v>197</v>
      </c>
      <c r="C848" s="46"/>
      <c r="D848" s="3">
        <v>3000</v>
      </c>
      <c r="E848" s="44"/>
      <c r="F848" s="44"/>
      <c r="G848" s="44"/>
      <c r="H848" s="233"/>
    </row>
    <row r="849" spans="1:8" s="45" customFormat="1" ht="30" hidden="1" x14ac:dyDescent="0.25">
      <c r="A849" s="67">
        <v>1</v>
      </c>
      <c r="B849" s="47" t="s">
        <v>198</v>
      </c>
      <c r="C849" s="46"/>
      <c r="D849" s="3">
        <v>650</v>
      </c>
      <c r="E849" s="44"/>
      <c r="F849" s="44"/>
      <c r="G849" s="44"/>
      <c r="H849" s="233"/>
    </row>
    <row r="850" spans="1:8" s="45" customFormat="1" hidden="1" x14ac:dyDescent="0.25">
      <c r="A850" s="67">
        <v>1</v>
      </c>
      <c r="B850" s="23" t="s">
        <v>199</v>
      </c>
      <c r="C850" s="46"/>
      <c r="D850" s="3">
        <v>12600</v>
      </c>
      <c r="E850" s="44"/>
      <c r="F850" s="44"/>
      <c r="G850" s="44"/>
      <c r="H850" s="233"/>
    </row>
    <row r="851" spans="1:8" hidden="1" x14ac:dyDescent="0.25">
      <c r="A851" s="67">
        <v>1</v>
      </c>
      <c r="B851" s="24" t="s">
        <v>114</v>
      </c>
      <c r="C851" s="22"/>
      <c r="D851" s="3">
        <v>35000</v>
      </c>
      <c r="E851" s="3"/>
      <c r="F851" s="3"/>
      <c r="G851" s="3"/>
    </row>
    <row r="852" spans="1:8" s="45" customFormat="1" hidden="1" x14ac:dyDescent="0.25">
      <c r="A852" s="67">
        <v>1</v>
      </c>
      <c r="B852" s="43" t="s">
        <v>144</v>
      </c>
      <c r="C852" s="234"/>
      <c r="D852" s="3"/>
      <c r="E852" s="44"/>
      <c r="F852" s="44"/>
      <c r="G852" s="44"/>
      <c r="H852" s="233"/>
    </row>
    <row r="853" spans="1:8" s="45" customFormat="1" ht="15.75" hidden="1" customHeight="1" x14ac:dyDescent="0.25">
      <c r="A853" s="67">
        <v>1</v>
      </c>
      <c r="B853" s="48" t="s">
        <v>200</v>
      </c>
      <c r="C853" s="49"/>
      <c r="D853" s="46">
        <f>D846+ROUND(D851*3.2,0)</f>
        <v>128250</v>
      </c>
      <c r="E853" s="50"/>
      <c r="F853" s="50"/>
      <c r="G853" s="55"/>
      <c r="H853" s="233"/>
    </row>
    <row r="854" spans="1:8" s="45" customFormat="1" ht="15.75" hidden="1" customHeight="1" x14ac:dyDescent="0.25">
      <c r="A854" s="67">
        <v>1</v>
      </c>
      <c r="B854" s="21" t="s">
        <v>147</v>
      </c>
      <c r="C854" s="22"/>
      <c r="D854" s="3"/>
      <c r="E854" s="50"/>
      <c r="F854" s="50"/>
      <c r="G854" s="55"/>
      <c r="H854" s="233"/>
    </row>
    <row r="855" spans="1:8" s="45" customFormat="1" ht="30" hidden="1" x14ac:dyDescent="0.25">
      <c r="A855" s="67">
        <v>1</v>
      </c>
      <c r="B855" s="23" t="s">
        <v>313</v>
      </c>
      <c r="C855" s="22"/>
      <c r="D855" s="3">
        <f>SUM(D856,D857,D864,D870,D871,D872)</f>
        <v>55668</v>
      </c>
      <c r="E855" s="50"/>
      <c r="F855" s="50"/>
      <c r="G855" s="55"/>
      <c r="H855" s="233"/>
    </row>
    <row r="856" spans="1:8" s="45" customFormat="1" ht="15.75" hidden="1" customHeight="1" x14ac:dyDescent="0.25">
      <c r="A856" s="67">
        <v>1</v>
      </c>
      <c r="B856" s="23" t="s">
        <v>196</v>
      </c>
      <c r="C856" s="22"/>
      <c r="D856" s="3"/>
      <c r="E856" s="50"/>
      <c r="F856" s="50"/>
      <c r="G856" s="55"/>
      <c r="H856" s="233"/>
    </row>
    <row r="857" spans="1:8" s="45" customFormat="1" ht="15.75" hidden="1" customHeight="1" x14ac:dyDescent="0.25">
      <c r="A857" s="67">
        <v>1</v>
      </c>
      <c r="B857" s="47" t="s">
        <v>201</v>
      </c>
      <c r="C857" s="22"/>
      <c r="D857" s="3">
        <f>D858+D859+D860+D862</f>
        <v>882</v>
      </c>
      <c r="E857" s="50"/>
      <c r="F857" s="50"/>
      <c r="G857" s="55"/>
      <c r="H857" s="233"/>
    </row>
    <row r="858" spans="1:8" s="45" customFormat="1" ht="19.5" hidden="1" customHeight="1" x14ac:dyDescent="0.25">
      <c r="A858" s="67">
        <v>1</v>
      </c>
      <c r="B858" s="51" t="s">
        <v>202</v>
      </c>
      <c r="C858" s="22"/>
      <c r="D858" s="44"/>
      <c r="E858" s="50"/>
      <c r="F858" s="50"/>
      <c r="G858" s="55"/>
      <c r="H858" s="233"/>
    </row>
    <row r="859" spans="1:8" s="45" customFormat="1" ht="15.75" hidden="1" customHeight="1" x14ac:dyDescent="0.25">
      <c r="A859" s="67">
        <v>1</v>
      </c>
      <c r="B859" s="51" t="s">
        <v>203</v>
      </c>
      <c r="C859" s="22"/>
      <c r="D859" s="44"/>
      <c r="E859" s="50"/>
      <c r="F859" s="50"/>
      <c r="G859" s="55"/>
      <c r="H859" s="233"/>
    </row>
    <row r="860" spans="1:8" s="45" customFormat="1" ht="30.75" hidden="1" customHeight="1" x14ac:dyDescent="0.25">
      <c r="A860" s="67">
        <v>1</v>
      </c>
      <c r="B860" s="51" t="s">
        <v>204</v>
      </c>
      <c r="C860" s="22"/>
      <c r="D860" s="44">
        <v>271</v>
      </c>
      <c r="E860" s="50"/>
      <c r="F860" s="50"/>
      <c r="G860" s="55"/>
      <c r="H860" s="233"/>
    </row>
    <row r="861" spans="1:8" s="45" customFormat="1" hidden="1" x14ac:dyDescent="0.25">
      <c r="A861" s="67">
        <v>1</v>
      </c>
      <c r="B861" s="51" t="s">
        <v>205</v>
      </c>
      <c r="C861" s="22"/>
      <c r="D861" s="44">
        <v>29</v>
      </c>
      <c r="E861" s="50"/>
      <c r="F861" s="50"/>
      <c r="G861" s="55"/>
      <c r="H861" s="233"/>
    </row>
    <row r="862" spans="1:8" s="45" customFormat="1" ht="30" hidden="1" x14ac:dyDescent="0.25">
      <c r="A862" s="67">
        <v>1</v>
      </c>
      <c r="B862" s="51" t="s">
        <v>206</v>
      </c>
      <c r="C862" s="22"/>
      <c r="D862" s="44">
        <v>611</v>
      </c>
      <c r="E862" s="50"/>
      <c r="F862" s="50"/>
      <c r="G862" s="55"/>
      <c r="H862" s="233"/>
    </row>
    <row r="863" spans="1:8" s="45" customFormat="1" hidden="1" x14ac:dyDescent="0.25">
      <c r="A863" s="67">
        <v>1</v>
      </c>
      <c r="B863" s="51" t="s">
        <v>205</v>
      </c>
      <c r="C863" s="22"/>
      <c r="D863" s="75">
        <v>84</v>
      </c>
      <c r="E863" s="50"/>
      <c r="F863" s="50"/>
      <c r="G863" s="55"/>
      <c r="H863" s="233"/>
    </row>
    <row r="864" spans="1:8" s="45" customFormat="1" ht="30" hidden="1" customHeight="1" x14ac:dyDescent="0.25">
      <c r="A864" s="67">
        <v>1</v>
      </c>
      <c r="B864" s="47" t="s">
        <v>207</v>
      </c>
      <c r="C864" s="22"/>
      <c r="D864" s="3">
        <f>SUM(D865,D866,D868)</f>
        <v>54786</v>
      </c>
      <c r="E864" s="50"/>
      <c r="F864" s="50"/>
      <c r="G864" s="55"/>
      <c r="H864" s="233"/>
    </row>
    <row r="865" spans="1:8" s="45" customFormat="1" ht="30" hidden="1" x14ac:dyDescent="0.25">
      <c r="A865" s="67">
        <v>1</v>
      </c>
      <c r="B865" s="51" t="s">
        <v>208</v>
      </c>
      <c r="C865" s="22"/>
      <c r="D865" s="3"/>
      <c r="E865" s="50"/>
      <c r="F865" s="50"/>
      <c r="G865" s="55"/>
      <c r="H865" s="233"/>
    </row>
    <row r="866" spans="1:8" s="45" customFormat="1" ht="45" hidden="1" x14ac:dyDescent="0.25">
      <c r="A866" s="67">
        <v>1</v>
      </c>
      <c r="B866" s="51" t="s">
        <v>209</v>
      </c>
      <c r="C866" s="22"/>
      <c r="D866" s="41">
        <v>50898</v>
      </c>
      <c r="E866" s="50"/>
      <c r="F866" s="50"/>
      <c r="G866" s="55"/>
      <c r="H866" s="233"/>
    </row>
    <row r="867" spans="1:8" s="45" customFormat="1" hidden="1" x14ac:dyDescent="0.25">
      <c r="A867" s="67">
        <v>1</v>
      </c>
      <c r="B867" s="51" t="s">
        <v>205</v>
      </c>
      <c r="C867" s="22"/>
      <c r="D867" s="41">
        <v>15500</v>
      </c>
      <c r="E867" s="50"/>
      <c r="F867" s="50"/>
      <c r="G867" s="55"/>
      <c r="H867" s="233"/>
    </row>
    <row r="868" spans="1:8" s="45" customFormat="1" ht="45" hidden="1" x14ac:dyDescent="0.25">
      <c r="A868" s="67">
        <v>1</v>
      </c>
      <c r="B868" s="51" t="s">
        <v>210</v>
      </c>
      <c r="C868" s="22"/>
      <c r="D868" s="41">
        <v>3888</v>
      </c>
      <c r="E868" s="50"/>
      <c r="F868" s="50"/>
      <c r="G868" s="55"/>
      <c r="H868" s="233"/>
    </row>
    <row r="869" spans="1:8" s="45" customFormat="1" hidden="1" x14ac:dyDescent="0.25">
      <c r="A869" s="67">
        <v>1</v>
      </c>
      <c r="B869" s="51" t="s">
        <v>205</v>
      </c>
      <c r="C869" s="22"/>
      <c r="D869" s="41">
        <v>2400</v>
      </c>
      <c r="E869" s="50"/>
      <c r="F869" s="50"/>
      <c r="G869" s="55"/>
      <c r="H869" s="233"/>
    </row>
    <row r="870" spans="1:8" s="45" customFormat="1" ht="31.5" hidden="1" customHeight="1" x14ac:dyDescent="0.25">
      <c r="A870" s="67">
        <v>1</v>
      </c>
      <c r="B870" s="47" t="s">
        <v>211</v>
      </c>
      <c r="C870" s="22"/>
      <c r="D870" s="3"/>
      <c r="E870" s="50"/>
      <c r="F870" s="50"/>
      <c r="G870" s="55"/>
      <c r="H870" s="233"/>
    </row>
    <row r="871" spans="1:8" s="45" customFormat="1" ht="15.75" hidden="1" customHeight="1" x14ac:dyDescent="0.25">
      <c r="A871" s="67">
        <v>1</v>
      </c>
      <c r="B871" s="47" t="s">
        <v>212</v>
      </c>
      <c r="C871" s="22"/>
      <c r="D871" s="3"/>
      <c r="E871" s="50"/>
      <c r="F871" s="50"/>
      <c r="G871" s="55"/>
      <c r="H871" s="233"/>
    </row>
    <row r="872" spans="1:8" s="45" customFormat="1" ht="15.75" hidden="1" customHeight="1" x14ac:dyDescent="0.25">
      <c r="A872" s="67">
        <v>1</v>
      </c>
      <c r="B872" s="23" t="s">
        <v>213</v>
      </c>
      <c r="C872" s="22"/>
      <c r="D872" s="3"/>
      <c r="E872" s="50"/>
      <c r="F872" s="50"/>
      <c r="G872" s="55"/>
      <c r="H872" s="233"/>
    </row>
    <row r="873" spans="1:8" s="45" customFormat="1" hidden="1" x14ac:dyDescent="0.25">
      <c r="A873" s="67">
        <v>1</v>
      </c>
      <c r="B873" s="24" t="s">
        <v>114</v>
      </c>
      <c r="C873" s="46"/>
      <c r="D873" s="44"/>
      <c r="E873" s="50"/>
      <c r="F873" s="50"/>
      <c r="G873" s="55"/>
      <c r="H873" s="233"/>
    </row>
    <row r="874" spans="1:8" s="45" customFormat="1" hidden="1" x14ac:dyDescent="0.25">
      <c r="A874" s="67">
        <v>1</v>
      </c>
      <c r="B874" s="43" t="s">
        <v>144</v>
      </c>
      <c r="C874" s="46"/>
      <c r="D874" s="75"/>
      <c r="E874" s="50"/>
      <c r="F874" s="50"/>
      <c r="G874" s="55"/>
      <c r="H874" s="233"/>
    </row>
    <row r="875" spans="1:8" ht="30" hidden="1" x14ac:dyDescent="0.25">
      <c r="A875" s="67">
        <v>1</v>
      </c>
      <c r="B875" s="24" t="s">
        <v>115</v>
      </c>
      <c r="C875" s="22"/>
      <c r="D875" s="3">
        <v>13730</v>
      </c>
      <c r="E875" s="3"/>
      <c r="F875" s="3"/>
      <c r="G875" s="3"/>
    </row>
    <row r="876" spans="1:8" s="45" customFormat="1" ht="15.75" hidden="1" customHeight="1" x14ac:dyDescent="0.25">
      <c r="A876" s="67">
        <v>1</v>
      </c>
      <c r="B876" s="24" t="s">
        <v>214</v>
      </c>
      <c r="C876" s="22"/>
      <c r="D876" s="3"/>
      <c r="E876" s="50"/>
      <c r="F876" s="50"/>
      <c r="G876" s="55"/>
      <c r="H876" s="233"/>
    </row>
    <row r="877" spans="1:8" s="45" customFormat="1" hidden="1" x14ac:dyDescent="0.25">
      <c r="A877" s="67">
        <v>1</v>
      </c>
      <c r="B877" s="52"/>
      <c r="C877" s="22"/>
      <c r="D877" s="3"/>
      <c r="E877" s="50"/>
      <c r="F877" s="50"/>
      <c r="G877" s="55"/>
      <c r="H877" s="233"/>
    </row>
    <row r="878" spans="1:8" s="45" customFormat="1" hidden="1" x14ac:dyDescent="0.25">
      <c r="A878" s="67">
        <v>1</v>
      </c>
      <c r="B878" s="53" t="s">
        <v>146</v>
      </c>
      <c r="C878" s="22"/>
      <c r="D878" s="18">
        <f>D855+ROUND(D873*3.2,0)+D875</f>
        <v>69398</v>
      </c>
      <c r="E878" s="50"/>
      <c r="F878" s="50"/>
      <c r="G878" s="55"/>
      <c r="H878" s="233"/>
    </row>
    <row r="879" spans="1:8" s="45" customFormat="1" hidden="1" x14ac:dyDescent="0.25">
      <c r="A879" s="67">
        <v>1</v>
      </c>
      <c r="B879" s="54" t="s">
        <v>145</v>
      </c>
      <c r="C879" s="22"/>
      <c r="D879" s="18">
        <f>SUM(D853,D878)</f>
        <v>197648</v>
      </c>
      <c r="E879" s="50"/>
      <c r="F879" s="50"/>
      <c r="G879" s="55"/>
      <c r="H879" s="233"/>
    </row>
    <row r="880" spans="1:8" hidden="1" x14ac:dyDescent="0.25">
      <c r="A880" s="67">
        <v>1</v>
      </c>
      <c r="B880" s="33" t="s">
        <v>7</v>
      </c>
      <c r="C880" s="279"/>
      <c r="D880" s="279"/>
      <c r="E880" s="3"/>
      <c r="F880" s="3"/>
      <c r="G880" s="3"/>
    </row>
    <row r="881" spans="1:8" hidden="1" x14ac:dyDescent="0.25">
      <c r="A881" s="67">
        <v>1</v>
      </c>
      <c r="B881" s="42" t="s">
        <v>76</v>
      </c>
      <c r="C881" s="279"/>
      <c r="D881" s="279"/>
      <c r="E881" s="3"/>
      <c r="F881" s="3"/>
      <c r="G881" s="3"/>
    </row>
    <row r="882" spans="1:8" hidden="1" x14ac:dyDescent="0.25">
      <c r="A882" s="67"/>
      <c r="B882" s="286" t="s">
        <v>296</v>
      </c>
      <c r="C882" s="279">
        <v>240</v>
      </c>
      <c r="D882" s="279">
        <v>57</v>
      </c>
      <c r="E882" s="3">
        <v>1</v>
      </c>
      <c r="F882" s="3">
        <f>ROUND(G882/C882,0)</f>
        <v>0</v>
      </c>
      <c r="G882" s="3">
        <f>ROUND(D882*E882,0)</f>
        <v>57</v>
      </c>
    </row>
    <row r="883" spans="1:8" hidden="1" x14ac:dyDescent="0.25">
      <c r="A883" s="67">
        <v>1</v>
      </c>
      <c r="B883" s="30" t="s">
        <v>26</v>
      </c>
      <c r="C883" s="2">
        <v>240</v>
      </c>
      <c r="D883" s="3">
        <v>715</v>
      </c>
      <c r="E883" s="59">
        <v>8</v>
      </c>
      <c r="F883" s="3">
        <f>ROUND(G883/C883,0)</f>
        <v>24</v>
      </c>
      <c r="G883" s="3">
        <f>ROUND(D883*E883,0)</f>
        <v>5720</v>
      </c>
    </row>
    <row r="884" spans="1:8" ht="17.25" hidden="1" customHeight="1" x14ac:dyDescent="0.25">
      <c r="A884" s="67">
        <v>1</v>
      </c>
      <c r="B884" s="190" t="s">
        <v>136</v>
      </c>
      <c r="C884" s="2"/>
      <c r="D884" s="34">
        <f>SUM(D882:D883)</f>
        <v>772</v>
      </c>
      <c r="E884" s="84">
        <f t="shared" ref="E884:G885" si="58">E883</f>
        <v>8</v>
      </c>
      <c r="F884" s="34">
        <f t="shared" ref="F884:G884" si="59">SUM(F882:F883)</f>
        <v>24</v>
      </c>
      <c r="G884" s="34">
        <f t="shared" si="59"/>
        <v>5777</v>
      </c>
    </row>
    <row r="885" spans="1:8" ht="17.25" hidden="1" customHeight="1" x14ac:dyDescent="0.25">
      <c r="A885" s="67">
        <v>1</v>
      </c>
      <c r="B885" s="270" t="s">
        <v>112</v>
      </c>
      <c r="C885" s="2"/>
      <c r="D885" s="266">
        <f t="shared" ref="D885" si="60">D884</f>
        <v>772</v>
      </c>
      <c r="E885" s="275">
        <f t="shared" si="58"/>
        <v>8</v>
      </c>
      <c r="F885" s="266">
        <f t="shared" si="58"/>
        <v>24</v>
      </c>
      <c r="G885" s="266">
        <f t="shared" si="58"/>
        <v>5777</v>
      </c>
    </row>
    <row r="886" spans="1:8" s="67" customFormat="1" hidden="1" thickBot="1" x14ac:dyDescent="0.25">
      <c r="A886" s="67">
        <v>1</v>
      </c>
      <c r="B886" s="242" t="s">
        <v>10</v>
      </c>
      <c r="C886" s="242"/>
      <c r="D886" s="287"/>
      <c r="E886" s="287"/>
      <c r="F886" s="287"/>
      <c r="G886" s="287"/>
      <c r="H886" s="213"/>
    </row>
    <row r="887" spans="1:8" hidden="1" x14ac:dyDescent="0.25">
      <c r="A887" s="67">
        <v>1</v>
      </c>
      <c r="B887" s="263"/>
      <c r="C887" s="264"/>
      <c r="D887" s="230"/>
      <c r="E887" s="230"/>
      <c r="F887" s="230"/>
      <c r="G887" s="230"/>
    </row>
    <row r="888" spans="1:8" hidden="1" x14ac:dyDescent="0.25">
      <c r="A888" s="67">
        <v>1</v>
      </c>
      <c r="B888" s="214" t="s">
        <v>152</v>
      </c>
      <c r="C888" s="2"/>
      <c r="D888" s="3"/>
      <c r="E888" s="3"/>
      <c r="F888" s="3"/>
      <c r="G888" s="3"/>
    </row>
    <row r="889" spans="1:8" s="67" customFormat="1" hidden="1" x14ac:dyDescent="0.25">
      <c r="A889" s="67">
        <v>1</v>
      </c>
      <c r="B889" s="21" t="s">
        <v>179</v>
      </c>
      <c r="C889" s="22"/>
      <c r="D889" s="3"/>
      <c r="E889" s="3"/>
      <c r="F889" s="3"/>
      <c r="G889" s="3"/>
      <c r="H889" s="213"/>
    </row>
    <row r="890" spans="1:8" s="67" customFormat="1" ht="30" hidden="1" x14ac:dyDescent="0.25">
      <c r="A890" s="67">
        <v>1</v>
      </c>
      <c r="B890" s="23" t="s">
        <v>313</v>
      </c>
      <c r="C890" s="22"/>
      <c r="D890" s="3">
        <f>D891/2.7</f>
        <v>8919.2592592592591</v>
      </c>
      <c r="E890" s="3"/>
      <c r="F890" s="3"/>
      <c r="G890" s="3"/>
      <c r="H890" s="213"/>
    </row>
    <row r="891" spans="1:8" s="67" customFormat="1" hidden="1" x14ac:dyDescent="0.25">
      <c r="A891" s="67">
        <v>1</v>
      </c>
      <c r="B891" s="23" t="s">
        <v>278</v>
      </c>
      <c r="C891" s="28"/>
      <c r="D891" s="3">
        <v>24082</v>
      </c>
      <c r="E891" s="28"/>
      <c r="F891" s="28"/>
      <c r="G891" s="28"/>
      <c r="H891" s="213"/>
    </row>
    <row r="892" spans="1:8" s="67" customFormat="1" hidden="1" x14ac:dyDescent="0.25">
      <c r="A892" s="67">
        <v>1</v>
      </c>
      <c r="B892" s="24" t="s">
        <v>114</v>
      </c>
      <c r="C892" s="22"/>
      <c r="D892" s="3">
        <f>(D893+D894)/8.5</f>
        <v>29058.823529411766</v>
      </c>
      <c r="E892" s="3"/>
      <c r="F892" s="3"/>
      <c r="G892" s="3"/>
      <c r="H892" s="213"/>
    </row>
    <row r="893" spans="1:8" s="67" customFormat="1" hidden="1" x14ac:dyDescent="0.25">
      <c r="A893" s="67">
        <v>1</v>
      </c>
      <c r="B893" s="281" t="s">
        <v>254</v>
      </c>
      <c r="C893" s="22"/>
      <c r="D893" s="3">
        <v>241000</v>
      </c>
      <c r="E893" s="3"/>
      <c r="F893" s="3"/>
      <c r="G893" s="3"/>
      <c r="H893" s="213"/>
    </row>
    <row r="894" spans="1:8" s="67" customFormat="1" hidden="1" x14ac:dyDescent="0.25">
      <c r="A894" s="67">
        <v>1</v>
      </c>
      <c r="B894" s="281" t="s">
        <v>255</v>
      </c>
      <c r="C894" s="22"/>
      <c r="D894" s="3">
        <v>6000</v>
      </c>
      <c r="E894" s="3"/>
      <c r="F894" s="3"/>
      <c r="G894" s="3"/>
      <c r="H894" s="213"/>
    </row>
    <row r="895" spans="1:8" s="67" customFormat="1" ht="30" hidden="1" x14ac:dyDescent="0.25">
      <c r="A895" s="67">
        <v>1</v>
      </c>
      <c r="B895" s="24" t="s">
        <v>115</v>
      </c>
      <c r="C895" s="22"/>
      <c r="D895" s="3"/>
      <c r="E895" s="3"/>
      <c r="F895" s="3"/>
      <c r="G895" s="3"/>
      <c r="H895" s="213"/>
    </row>
    <row r="896" spans="1:8" s="67" customFormat="1" hidden="1" x14ac:dyDescent="0.25">
      <c r="A896" s="67">
        <v>1</v>
      </c>
      <c r="B896" s="183" t="s">
        <v>145</v>
      </c>
      <c r="C896" s="22"/>
      <c r="D896" s="18">
        <f>D890+ROUND((D893+D894)/3.9,0)+D895</f>
        <v>72252.259259259255</v>
      </c>
      <c r="E896" s="3"/>
      <c r="F896" s="3"/>
      <c r="G896" s="3"/>
      <c r="H896" s="213"/>
    </row>
    <row r="897" spans="1:8" ht="15.75" hidden="1" thickBot="1" x14ac:dyDescent="0.3">
      <c r="A897" s="67">
        <v>1</v>
      </c>
      <c r="B897" s="288" t="s">
        <v>10</v>
      </c>
      <c r="C897" s="243"/>
      <c r="D897" s="243"/>
      <c r="E897" s="243"/>
      <c r="F897" s="243"/>
      <c r="G897" s="243"/>
    </row>
    <row r="898" spans="1:8" hidden="1" x14ac:dyDescent="0.25">
      <c r="A898" s="67">
        <v>1</v>
      </c>
      <c r="B898" s="263"/>
      <c r="C898" s="264"/>
      <c r="D898" s="230"/>
      <c r="E898" s="230"/>
      <c r="F898" s="230"/>
      <c r="G898" s="230"/>
    </row>
    <row r="899" spans="1:8" hidden="1" x14ac:dyDescent="0.25">
      <c r="A899" s="67">
        <v>1</v>
      </c>
      <c r="B899" s="214" t="s">
        <v>153</v>
      </c>
      <c r="C899" s="2"/>
      <c r="D899" s="3"/>
      <c r="E899" s="3"/>
      <c r="F899" s="3"/>
      <c r="G899" s="3"/>
    </row>
    <row r="900" spans="1:8" s="45" customFormat="1" ht="18.75" hidden="1" customHeight="1" x14ac:dyDescent="0.25">
      <c r="A900" s="67">
        <v>1</v>
      </c>
      <c r="B900" s="21" t="s">
        <v>195</v>
      </c>
      <c r="C900" s="21"/>
      <c r="D900" s="73"/>
      <c r="E900" s="44"/>
      <c r="F900" s="44"/>
      <c r="G900" s="44"/>
      <c r="H900" s="233"/>
    </row>
    <row r="901" spans="1:8" s="45" customFormat="1" ht="30" hidden="1" x14ac:dyDescent="0.25">
      <c r="A901" s="67">
        <v>1</v>
      </c>
      <c r="B901" s="23" t="s">
        <v>313</v>
      </c>
      <c r="C901" s="46"/>
      <c r="D901" s="44">
        <f>SUM(D902,D903,D904,D905)</f>
        <v>14000</v>
      </c>
      <c r="E901" s="44"/>
      <c r="F901" s="44"/>
      <c r="G901" s="44"/>
      <c r="H901" s="233"/>
    </row>
    <row r="902" spans="1:8" s="45" customFormat="1" hidden="1" x14ac:dyDescent="0.25">
      <c r="A902" s="67">
        <v>1</v>
      </c>
      <c r="B902" s="47" t="s">
        <v>196</v>
      </c>
      <c r="C902" s="46"/>
      <c r="D902" s="44"/>
      <c r="E902" s="44"/>
      <c r="F902" s="44"/>
      <c r="G902" s="44"/>
      <c r="H902" s="233"/>
    </row>
    <row r="903" spans="1:8" s="45" customFormat="1" ht="17.25" hidden="1" customHeight="1" x14ac:dyDescent="0.25">
      <c r="A903" s="67">
        <v>1</v>
      </c>
      <c r="B903" s="47" t="s">
        <v>197</v>
      </c>
      <c r="C903" s="46"/>
      <c r="D903" s="3">
        <v>2000</v>
      </c>
      <c r="E903" s="44"/>
      <c r="F903" s="44"/>
      <c r="G903" s="44"/>
      <c r="H903" s="233"/>
    </row>
    <row r="904" spans="1:8" s="45" customFormat="1" ht="30" hidden="1" x14ac:dyDescent="0.25">
      <c r="A904" s="67">
        <v>1</v>
      </c>
      <c r="B904" s="47" t="s">
        <v>198</v>
      </c>
      <c r="C904" s="46"/>
      <c r="D904" s="3">
        <v>500</v>
      </c>
      <c r="E904" s="44"/>
      <c r="F904" s="44"/>
      <c r="G904" s="44"/>
      <c r="H904" s="233"/>
    </row>
    <row r="905" spans="1:8" s="45" customFormat="1" hidden="1" x14ac:dyDescent="0.25">
      <c r="A905" s="67">
        <v>1</v>
      </c>
      <c r="B905" s="23" t="s">
        <v>199</v>
      </c>
      <c r="C905" s="46"/>
      <c r="D905" s="3">
        <v>11500</v>
      </c>
      <c r="E905" s="44"/>
      <c r="F905" s="44"/>
      <c r="G905" s="44"/>
      <c r="H905" s="233"/>
    </row>
    <row r="906" spans="1:8" hidden="1" x14ac:dyDescent="0.25">
      <c r="A906" s="67">
        <v>1</v>
      </c>
      <c r="B906" s="24" t="s">
        <v>114</v>
      </c>
      <c r="C906" s="22"/>
      <c r="D906" s="3">
        <v>30000</v>
      </c>
      <c r="E906" s="3"/>
      <c r="F906" s="3"/>
      <c r="G906" s="3"/>
    </row>
    <row r="907" spans="1:8" s="45" customFormat="1" hidden="1" x14ac:dyDescent="0.25">
      <c r="A907" s="67">
        <v>1</v>
      </c>
      <c r="B907" s="43" t="s">
        <v>144</v>
      </c>
      <c r="C907" s="234"/>
      <c r="D907" s="3"/>
      <c r="E907" s="44"/>
      <c r="F907" s="44"/>
      <c r="G907" s="44"/>
      <c r="H907" s="233"/>
    </row>
    <row r="908" spans="1:8" s="45" customFormat="1" ht="15.75" hidden="1" customHeight="1" x14ac:dyDescent="0.25">
      <c r="A908" s="67">
        <v>1</v>
      </c>
      <c r="B908" s="48" t="s">
        <v>200</v>
      </c>
      <c r="C908" s="49"/>
      <c r="D908" s="46">
        <f>D901+ROUND(D906*3.2,0)</f>
        <v>110000</v>
      </c>
      <c r="E908" s="50"/>
      <c r="F908" s="50"/>
      <c r="G908" s="55"/>
      <c r="H908" s="233"/>
    </row>
    <row r="909" spans="1:8" s="45" customFormat="1" ht="15.75" hidden="1" customHeight="1" x14ac:dyDescent="0.25">
      <c r="A909" s="67">
        <v>1</v>
      </c>
      <c r="B909" s="21" t="s">
        <v>147</v>
      </c>
      <c r="C909" s="22"/>
      <c r="D909" s="3"/>
      <c r="E909" s="50"/>
      <c r="F909" s="50"/>
      <c r="G909" s="55"/>
      <c r="H909" s="233"/>
    </row>
    <row r="910" spans="1:8" s="45" customFormat="1" ht="30" hidden="1" x14ac:dyDescent="0.25">
      <c r="A910" s="67">
        <v>1</v>
      </c>
      <c r="B910" s="23" t="s">
        <v>313</v>
      </c>
      <c r="C910" s="22"/>
      <c r="D910" s="3">
        <f>SUM(D911,D912,D919,D925,D926,D927)</f>
        <v>64620</v>
      </c>
      <c r="E910" s="50"/>
      <c r="F910" s="50"/>
      <c r="G910" s="55"/>
      <c r="H910" s="233"/>
    </row>
    <row r="911" spans="1:8" s="45" customFormat="1" ht="15.75" hidden="1" customHeight="1" x14ac:dyDescent="0.25">
      <c r="A911" s="67">
        <v>1</v>
      </c>
      <c r="B911" s="23" t="s">
        <v>196</v>
      </c>
      <c r="C911" s="22"/>
      <c r="D911" s="3"/>
      <c r="E911" s="50"/>
      <c r="F911" s="50"/>
      <c r="G911" s="55"/>
      <c r="H911" s="233"/>
    </row>
    <row r="912" spans="1:8" s="45" customFormat="1" ht="15.75" hidden="1" customHeight="1" x14ac:dyDescent="0.25">
      <c r="A912" s="67">
        <v>1</v>
      </c>
      <c r="B912" s="47" t="s">
        <v>201</v>
      </c>
      <c r="C912" s="22"/>
      <c r="D912" s="3">
        <f>D913+D914+D915+D917</f>
        <v>1837</v>
      </c>
      <c r="E912" s="50"/>
      <c r="F912" s="50"/>
      <c r="G912" s="55"/>
      <c r="H912" s="233"/>
    </row>
    <row r="913" spans="1:8" s="45" customFormat="1" ht="19.5" hidden="1" customHeight="1" x14ac:dyDescent="0.25">
      <c r="A913" s="67">
        <v>1</v>
      </c>
      <c r="B913" s="51" t="s">
        <v>202</v>
      </c>
      <c r="C913" s="22"/>
      <c r="D913" s="44"/>
      <c r="E913" s="50"/>
      <c r="F913" s="50"/>
      <c r="G913" s="55"/>
      <c r="H913" s="233"/>
    </row>
    <row r="914" spans="1:8" s="45" customFormat="1" ht="15.75" hidden="1" customHeight="1" x14ac:dyDescent="0.25">
      <c r="A914" s="67">
        <v>1</v>
      </c>
      <c r="B914" s="51" t="s">
        <v>203</v>
      </c>
      <c r="C914" s="22"/>
      <c r="D914" s="44"/>
      <c r="E914" s="50"/>
      <c r="F914" s="50"/>
      <c r="G914" s="55"/>
      <c r="H914" s="233"/>
    </row>
    <row r="915" spans="1:8" s="45" customFormat="1" ht="30.75" hidden="1" customHeight="1" x14ac:dyDescent="0.25">
      <c r="A915" s="67">
        <v>1</v>
      </c>
      <c r="B915" s="51" t="s">
        <v>204</v>
      </c>
      <c r="C915" s="22"/>
      <c r="D915" s="44">
        <v>1030</v>
      </c>
      <c r="E915" s="50"/>
      <c r="F915" s="50"/>
      <c r="G915" s="55"/>
      <c r="H915" s="233"/>
    </row>
    <row r="916" spans="1:8" s="45" customFormat="1" hidden="1" x14ac:dyDescent="0.25">
      <c r="A916" s="67">
        <v>1</v>
      </c>
      <c r="B916" s="51" t="s">
        <v>205</v>
      </c>
      <c r="C916" s="22"/>
      <c r="D916" s="44">
        <v>143</v>
      </c>
      <c r="E916" s="50"/>
      <c r="F916" s="50"/>
      <c r="G916" s="55"/>
      <c r="H916" s="233"/>
    </row>
    <row r="917" spans="1:8" s="45" customFormat="1" ht="30" hidden="1" x14ac:dyDescent="0.25">
      <c r="A917" s="67">
        <v>1</v>
      </c>
      <c r="B917" s="51" t="s">
        <v>206</v>
      </c>
      <c r="C917" s="22"/>
      <c r="D917" s="44">
        <v>807</v>
      </c>
      <c r="E917" s="50"/>
      <c r="F917" s="50"/>
      <c r="G917" s="55"/>
      <c r="H917" s="233"/>
    </row>
    <row r="918" spans="1:8" s="45" customFormat="1" hidden="1" x14ac:dyDescent="0.25">
      <c r="A918" s="67">
        <v>1</v>
      </c>
      <c r="B918" s="51" t="s">
        <v>205</v>
      </c>
      <c r="C918" s="22"/>
      <c r="D918" s="75">
        <v>108</v>
      </c>
      <c r="E918" s="50"/>
      <c r="F918" s="50"/>
      <c r="G918" s="55"/>
      <c r="H918" s="233"/>
    </row>
    <row r="919" spans="1:8" s="45" customFormat="1" ht="30" hidden="1" customHeight="1" x14ac:dyDescent="0.25">
      <c r="A919" s="67">
        <v>1</v>
      </c>
      <c r="B919" s="47" t="s">
        <v>207</v>
      </c>
      <c r="C919" s="22"/>
      <c r="D919" s="3">
        <f>SUM(D920,D921,D923)</f>
        <v>62783</v>
      </c>
      <c r="E919" s="50"/>
      <c r="F919" s="50"/>
      <c r="G919" s="55"/>
      <c r="H919" s="233"/>
    </row>
    <row r="920" spans="1:8" s="45" customFormat="1" ht="30" hidden="1" x14ac:dyDescent="0.25">
      <c r="A920" s="67">
        <v>1</v>
      </c>
      <c r="B920" s="51" t="s">
        <v>208</v>
      </c>
      <c r="C920" s="22"/>
      <c r="D920" s="3"/>
      <c r="E920" s="50"/>
      <c r="F920" s="50"/>
      <c r="G920" s="55"/>
      <c r="H920" s="233"/>
    </row>
    <row r="921" spans="1:8" s="45" customFormat="1" ht="45" hidden="1" x14ac:dyDescent="0.25">
      <c r="A921" s="67">
        <v>1</v>
      </c>
      <c r="B921" s="51" t="s">
        <v>209</v>
      </c>
      <c r="C921" s="22"/>
      <c r="D921" s="41">
        <v>50833</v>
      </c>
      <c r="E921" s="50"/>
      <c r="F921" s="50"/>
      <c r="G921" s="55"/>
      <c r="H921" s="233"/>
    </row>
    <row r="922" spans="1:8" s="45" customFormat="1" hidden="1" x14ac:dyDescent="0.25">
      <c r="A922" s="67">
        <v>1</v>
      </c>
      <c r="B922" s="51" t="s">
        <v>205</v>
      </c>
      <c r="C922" s="22"/>
      <c r="D922" s="41">
        <v>13600</v>
      </c>
      <c r="E922" s="50"/>
      <c r="F922" s="50"/>
      <c r="G922" s="55"/>
      <c r="H922" s="233"/>
    </row>
    <row r="923" spans="1:8" s="45" customFormat="1" ht="45" hidden="1" x14ac:dyDescent="0.25">
      <c r="A923" s="67">
        <v>1</v>
      </c>
      <c r="B923" s="51" t="s">
        <v>210</v>
      </c>
      <c r="C923" s="22"/>
      <c r="D923" s="41">
        <v>11950</v>
      </c>
      <c r="E923" s="50"/>
      <c r="F923" s="50"/>
      <c r="G923" s="55"/>
      <c r="H923" s="233"/>
    </row>
    <row r="924" spans="1:8" s="45" customFormat="1" hidden="1" x14ac:dyDescent="0.25">
      <c r="A924" s="67">
        <v>1</v>
      </c>
      <c r="B924" s="51" t="s">
        <v>205</v>
      </c>
      <c r="C924" s="22"/>
      <c r="D924" s="41">
        <v>8000</v>
      </c>
      <c r="E924" s="50"/>
      <c r="F924" s="50"/>
      <c r="G924" s="55"/>
      <c r="H924" s="233"/>
    </row>
    <row r="925" spans="1:8" s="45" customFormat="1" ht="31.5" hidden="1" customHeight="1" x14ac:dyDescent="0.25">
      <c r="A925" s="67">
        <v>1</v>
      </c>
      <c r="B925" s="47" t="s">
        <v>211</v>
      </c>
      <c r="C925" s="22"/>
      <c r="D925" s="3"/>
      <c r="E925" s="50"/>
      <c r="F925" s="50"/>
      <c r="G925" s="55"/>
      <c r="H925" s="233"/>
    </row>
    <row r="926" spans="1:8" s="45" customFormat="1" ht="15.75" hidden="1" customHeight="1" x14ac:dyDescent="0.25">
      <c r="A926" s="67">
        <v>1</v>
      </c>
      <c r="B926" s="47" t="s">
        <v>212</v>
      </c>
      <c r="C926" s="22"/>
      <c r="D926" s="3"/>
      <c r="E926" s="50"/>
      <c r="F926" s="50"/>
      <c r="G926" s="55"/>
      <c r="H926" s="233"/>
    </row>
    <row r="927" spans="1:8" s="45" customFormat="1" ht="15.75" hidden="1" customHeight="1" x14ac:dyDescent="0.25">
      <c r="A927" s="67">
        <v>1</v>
      </c>
      <c r="B927" s="23" t="s">
        <v>213</v>
      </c>
      <c r="C927" s="22"/>
      <c r="D927" s="3"/>
      <c r="E927" s="50"/>
      <c r="F927" s="50"/>
      <c r="G927" s="55"/>
      <c r="H927" s="233"/>
    </row>
    <row r="928" spans="1:8" s="45" customFormat="1" hidden="1" x14ac:dyDescent="0.25">
      <c r="A928" s="67">
        <v>1</v>
      </c>
      <c r="B928" s="24" t="s">
        <v>114</v>
      </c>
      <c r="C928" s="46"/>
      <c r="D928" s="44"/>
      <c r="E928" s="50"/>
      <c r="F928" s="50"/>
      <c r="G928" s="55"/>
      <c r="H928" s="233"/>
    </row>
    <row r="929" spans="1:8" s="45" customFormat="1" hidden="1" x14ac:dyDescent="0.25">
      <c r="A929" s="67">
        <v>1</v>
      </c>
      <c r="B929" s="43" t="s">
        <v>144</v>
      </c>
      <c r="C929" s="46"/>
      <c r="D929" s="75"/>
      <c r="E929" s="50"/>
      <c r="F929" s="50"/>
      <c r="G929" s="55"/>
      <c r="H929" s="233"/>
    </row>
    <row r="930" spans="1:8" ht="30" hidden="1" x14ac:dyDescent="0.25">
      <c r="A930" s="67">
        <v>1</v>
      </c>
      <c r="B930" s="24" t="s">
        <v>115</v>
      </c>
      <c r="C930" s="22"/>
      <c r="D930" s="3">
        <v>10268</v>
      </c>
      <c r="E930" s="3"/>
      <c r="F930" s="3"/>
      <c r="G930" s="3"/>
    </row>
    <row r="931" spans="1:8" s="45" customFormat="1" ht="15.75" hidden="1" customHeight="1" x14ac:dyDescent="0.25">
      <c r="A931" s="67">
        <v>1</v>
      </c>
      <c r="B931" s="24" t="s">
        <v>214</v>
      </c>
      <c r="C931" s="22"/>
      <c r="D931" s="3"/>
      <c r="E931" s="50"/>
      <c r="F931" s="50"/>
      <c r="G931" s="55"/>
      <c r="H931" s="233"/>
    </row>
    <row r="932" spans="1:8" s="45" customFormat="1" hidden="1" x14ac:dyDescent="0.25">
      <c r="A932" s="67">
        <v>1</v>
      </c>
      <c r="B932" s="52"/>
      <c r="C932" s="22"/>
      <c r="D932" s="3"/>
      <c r="E932" s="50"/>
      <c r="F932" s="50"/>
      <c r="G932" s="55"/>
      <c r="H932" s="233"/>
    </row>
    <row r="933" spans="1:8" s="45" customFormat="1" hidden="1" x14ac:dyDescent="0.25">
      <c r="A933" s="67">
        <v>1</v>
      </c>
      <c r="B933" s="53" t="s">
        <v>146</v>
      </c>
      <c r="C933" s="22"/>
      <c r="D933" s="18">
        <f>D910+ROUND(D928*3.2,0)+D930</f>
        <v>74888</v>
      </c>
      <c r="E933" s="50"/>
      <c r="F933" s="50"/>
      <c r="G933" s="55"/>
      <c r="H933" s="233"/>
    </row>
    <row r="934" spans="1:8" s="45" customFormat="1" hidden="1" x14ac:dyDescent="0.25">
      <c r="A934" s="67">
        <v>1</v>
      </c>
      <c r="B934" s="54" t="s">
        <v>145</v>
      </c>
      <c r="C934" s="22"/>
      <c r="D934" s="18">
        <f>SUM(D908,D933)</f>
        <v>184888</v>
      </c>
      <c r="E934" s="50"/>
      <c r="F934" s="50"/>
      <c r="G934" s="55"/>
      <c r="H934" s="233"/>
    </row>
    <row r="935" spans="1:8" hidden="1" x14ac:dyDescent="0.25">
      <c r="A935" s="67">
        <v>1</v>
      </c>
      <c r="B935" s="33" t="s">
        <v>7</v>
      </c>
      <c r="C935" s="279"/>
      <c r="D935" s="279"/>
      <c r="E935" s="3"/>
      <c r="F935" s="3"/>
      <c r="G935" s="3"/>
    </row>
    <row r="936" spans="1:8" hidden="1" x14ac:dyDescent="0.25">
      <c r="A936" s="67">
        <v>1</v>
      </c>
      <c r="B936" s="42" t="s">
        <v>76</v>
      </c>
      <c r="C936" s="279"/>
      <c r="D936" s="279"/>
      <c r="E936" s="3"/>
      <c r="F936" s="3"/>
      <c r="G936" s="3"/>
    </row>
    <row r="937" spans="1:8" hidden="1" x14ac:dyDescent="0.25">
      <c r="A937" s="67">
        <v>1</v>
      </c>
      <c r="B937" s="30" t="s">
        <v>26</v>
      </c>
      <c r="C937" s="2">
        <v>240</v>
      </c>
      <c r="D937" s="3">
        <v>820</v>
      </c>
      <c r="E937" s="59">
        <v>8</v>
      </c>
      <c r="F937" s="3">
        <f>ROUND(G937/C937,0)</f>
        <v>27</v>
      </c>
      <c r="G937" s="3">
        <f>ROUND(D937*E937,0)</f>
        <v>6560</v>
      </c>
    </row>
    <row r="938" spans="1:8" hidden="1" x14ac:dyDescent="0.25">
      <c r="A938" s="67">
        <v>1</v>
      </c>
      <c r="B938" s="30" t="s">
        <v>74</v>
      </c>
      <c r="C938" s="2">
        <v>240</v>
      </c>
      <c r="D938" s="3">
        <v>40</v>
      </c>
      <c r="E938" s="59">
        <v>8</v>
      </c>
      <c r="F938" s="3">
        <f>ROUND(G938/C938,0)</f>
        <v>1</v>
      </c>
      <c r="G938" s="3">
        <f>ROUND(D938*E938,0)</f>
        <v>320</v>
      </c>
    </row>
    <row r="939" spans="1:8" hidden="1" x14ac:dyDescent="0.25">
      <c r="A939" s="67">
        <v>1</v>
      </c>
      <c r="B939" s="30" t="s">
        <v>45</v>
      </c>
      <c r="C939" s="2">
        <v>240</v>
      </c>
      <c r="D939" s="3">
        <v>30</v>
      </c>
      <c r="E939" s="59">
        <v>9</v>
      </c>
      <c r="F939" s="3">
        <f t="shared" ref="F939:F940" si="61">ROUND(G939/C939,0)</f>
        <v>1</v>
      </c>
      <c r="G939" s="3">
        <f t="shared" ref="G939:G940" si="62">ROUND(D939*E939,0)</f>
        <v>270</v>
      </c>
    </row>
    <row r="940" spans="1:8" hidden="1" x14ac:dyDescent="0.25">
      <c r="A940" s="67">
        <v>1</v>
      </c>
      <c r="B940" s="30" t="s">
        <v>57</v>
      </c>
      <c r="C940" s="2">
        <v>240</v>
      </c>
      <c r="D940" s="3">
        <v>10</v>
      </c>
      <c r="E940" s="59">
        <v>10</v>
      </c>
      <c r="F940" s="3">
        <f t="shared" si="61"/>
        <v>0</v>
      </c>
      <c r="G940" s="3">
        <f t="shared" si="62"/>
        <v>100</v>
      </c>
    </row>
    <row r="941" spans="1:8" ht="17.25" hidden="1" customHeight="1" x14ac:dyDescent="0.25">
      <c r="A941" s="67">
        <v>1</v>
      </c>
      <c r="B941" s="190" t="s">
        <v>136</v>
      </c>
      <c r="C941" s="2"/>
      <c r="D941" s="34">
        <f>SUM(D937:D940)</f>
        <v>900</v>
      </c>
      <c r="E941" s="84">
        <f>E938</f>
        <v>8</v>
      </c>
      <c r="F941" s="34">
        <f t="shared" ref="F941:G941" si="63">SUM(F937:F940)</f>
        <v>29</v>
      </c>
      <c r="G941" s="34">
        <f t="shared" si="63"/>
        <v>7250</v>
      </c>
    </row>
    <row r="942" spans="1:8" ht="17.25" hidden="1" customHeight="1" x14ac:dyDescent="0.25">
      <c r="A942" s="67">
        <v>1</v>
      </c>
      <c r="B942" s="270" t="s">
        <v>112</v>
      </c>
      <c r="C942" s="2"/>
      <c r="D942" s="266">
        <f t="shared" ref="D942" si="64">D941</f>
        <v>900</v>
      </c>
      <c r="E942" s="275">
        <f t="shared" ref="E942:G942" si="65">E941</f>
        <v>8</v>
      </c>
      <c r="F942" s="266">
        <f t="shared" si="65"/>
        <v>29</v>
      </c>
      <c r="G942" s="266">
        <f t="shared" si="65"/>
        <v>7250</v>
      </c>
    </row>
    <row r="943" spans="1:8" ht="20.25" hidden="1" customHeight="1" thickBot="1" x14ac:dyDescent="0.3">
      <c r="A943" s="67">
        <v>1</v>
      </c>
      <c r="B943" s="242" t="s">
        <v>10</v>
      </c>
      <c r="C943" s="242"/>
      <c r="D943" s="243"/>
      <c r="E943" s="243"/>
      <c r="F943" s="243"/>
      <c r="G943" s="243"/>
    </row>
    <row r="944" spans="1:8" ht="43.5" hidden="1" x14ac:dyDescent="0.25">
      <c r="A944" s="67">
        <v>1</v>
      </c>
      <c r="B944" s="289" t="s">
        <v>154</v>
      </c>
      <c r="C944" s="586"/>
      <c r="D944" s="230"/>
      <c r="E944" s="230"/>
      <c r="F944" s="230"/>
      <c r="G944" s="230"/>
    </row>
    <row r="945" spans="1:8" hidden="1" x14ac:dyDescent="0.25">
      <c r="A945" s="67">
        <v>1</v>
      </c>
      <c r="B945" s="68" t="s">
        <v>4</v>
      </c>
      <c r="C945" s="78"/>
      <c r="D945" s="3"/>
      <c r="E945" s="290"/>
      <c r="F945" s="3"/>
      <c r="G945" s="3"/>
    </row>
    <row r="946" spans="1:8" hidden="1" x14ac:dyDescent="0.25">
      <c r="A946" s="67">
        <v>1</v>
      </c>
      <c r="B946" s="4" t="s">
        <v>74</v>
      </c>
      <c r="C946" s="89">
        <v>340</v>
      </c>
      <c r="D946" s="3">
        <v>690</v>
      </c>
      <c r="E946" s="291">
        <v>10</v>
      </c>
      <c r="F946" s="3">
        <f t="shared" ref="F946:F957" si="66">ROUND(G946/C946,0)</f>
        <v>20</v>
      </c>
      <c r="G946" s="3">
        <f t="shared" ref="G946:G957" si="67">ROUND(D946*E946,0)</f>
        <v>6900</v>
      </c>
    </row>
    <row r="947" spans="1:8" hidden="1" x14ac:dyDescent="0.25">
      <c r="A947" s="67">
        <v>1</v>
      </c>
      <c r="B947" s="4" t="s">
        <v>58</v>
      </c>
      <c r="C947" s="89">
        <v>340</v>
      </c>
      <c r="D947" s="3">
        <v>46</v>
      </c>
      <c r="E947" s="291">
        <v>9.5</v>
      </c>
      <c r="F947" s="3">
        <f t="shared" si="66"/>
        <v>1</v>
      </c>
      <c r="G947" s="3">
        <f t="shared" si="67"/>
        <v>437</v>
      </c>
    </row>
    <row r="948" spans="1:8" hidden="1" x14ac:dyDescent="0.25">
      <c r="A948" s="67">
        <v>1</v>
      </c>
      <c r="B948" s="4" t="s">
        <v>23</v>
      </c>
      <c r="C948" s="89">
        <v>340</v>
      </c>
      <c r="D948" s="3">
        <v>80</v>
      </c>
      <c r="E948" s="291">
        <v>6.3</v>
      </c>
      <c r="F948" s="3">
        <f t="shared" si="66"/>
        <v>1</v>
      </c>
      <c r="G948" s="3">
        <f t="shared" si="67"/>
        <v>504</v>
      </c>
    </row>
    <row r="949" spans="1:8" hidden="1" x14ac:dyDescent="0.25">
      <c r="A949" s="67">
        <v>1</v>
      </c>
      <c r="B949" s="4" t="s">
        <v>22</v>
      </c>
      <c r="C949" s="89">
        <v>340</v>
      </c>
      <c r="D949" s="3">
        <v>800</v>
      </c>
      <c r="E949" s="291">
        <v>10</v>
      </c>
      <c r="F949" s="3">
        <f t="shared" si="66"/>
        <v>24</v>
      </c>
      <c r="G949" s="3">
        <f t="shared" si="67"/>
        <v>8000</v>
      </c>
    </row>
    <row r="950" spans="1:8" hidden="1" x14ac:dyDescent="0.25">
      <c r="A950" s="67">
        <v>1</v>
      </c>
      <c r="B950" s="4" t="s">
        <v>57</v>
      </c>
      <c r="C950" s="89">
        <v>340</v>
      </c>
      <c r="D950" s="3">
        <v>720</v>
      </c>
      <c r="E950" s="291">
        <v>8.5</v>
      </c>
      <c r="F950" s="3">
        <f t="shared" si="66"/>
        <v>18</v>
      </c>
      <c r="G950" s="3">
        <f t="shared" si="67"/>
        <v>6120</v>
      </c>
    </row>
    <row r="951" spans="1:8" hidden="1" x14ac:dyDescent="0.25">
      <c r="A951" s="67">
        <v>1</v>
      </c>
      <c r="B951" s="4" t="s">
        <v>34</v>
      </c>
      <c r="C951" s="89">
        <v>340</v>
      </c>
      <c r="D951" s="3">
        <v>120</v>
      </c>
      <c r="E951" s="291">
        <v>11</v>
      </c>
      <c r="F951" s="3">
        <f t="shared" si="66"/>
        <v>4</v>
      </c>
      <c r="G951" s="3">
        <f t="shared" si="67"/>
        <v>1320</v>
      </c>
    </row>
    <row r="952" spans="1:8" hidden="1" x14ac:dyDescent="0.25">
      <c r="A952" s="67">
        <v>1</v>
      </c>
      <c r="B952" s="4" t="s">
        <v>14</v>
      </c>
      <c r="C952" s="89">
        <v>340</v>
      </c>
      <c r="D952" s="3">
        <v>320</v>
      </c>
      <c r="E952" s="291">
        <v>10.199999999999999</v>
      </c>
      <c r="F952" s="3">
        <f t="shared" si="66"/>
        <v>10</v>
      </c>
      <c r="G952" s="3">
        <f t="shared" si="67"/>
        <v>3264</v>
      </c>
    </row>
    <row r="953" spans="1:8" hidden="1" x14ac:dyDescent="0.25">
      <c r="A953" s="67">
        <v>1</v>
      </c>
      <c r="B953" s="4" t="s">
        <v>21</v>
      </c>
      <c r="C953" s="89">
        <v>340</v>
      </c>
      <c r="D953" s="3">
        <v>400</v>
      </c>
      <c r="E953" s="291">
        <v>9</v>
      </c>
      <c r="F953" s="3">
        <f t="shared" si="66"/>
        <v>11</v>
      </c>
      <c r="G953" s="3">
        <f t="shared" si="67"/>
        <v>3600</v>
      </c>
    </row>
    <row r="954" spans="1:8" hidden="1" x14ac:dyDescent="0.25">
      <c r="A954" s="67">
        <v>1</v>
      </c>
      <c r="B954" s="4" t="s">
        <v>12</v>
      </c>
      <c r="C954" s="89">
        <v>340</v>
      </c>
      <c r="D954" s="3">
        <v>139</v>
      </c>
      <c r="E954" s="291">
        <v>8.1999999999999993</v>
      </c>
      <c r="F954" s="3">
        <f t="shared" si="66"/>
        <v>3</v>
      </c>
      <c r="G954" s="3">
        <f t="shared" si="67"/>
        <v>1140</v>
      </c>
    </row>
    <row r="955" spans="1:8" hidden="1" x14ac:dyDescent="0.25">
      <c r="A955" s="67">
        <v>1</v>
      </c>
      <c r="B955" s="292" t="s">
        <v>62</v>
      </c>
      <c r="C955" s="89">
        <v>340</v>
      </c>
      <c r="D955" s="3">
        <v>173</v>
      </c>
      <c r="E955" s="291">
        <v>10</v>
      </c>
      <c r="F955" s="3">
        <f t="shared" si="66"/>
        <v>5</v>
      </c>
      <c r="G955" s="3">
        <f t="shared" si="67"/>
        <v>1730</v>
      </c>
    </row>
    <row r="956" spans="1:8" hidden="1" x14ac:dyDescent="0.25">
      <c r="A956" s="67">
        <v>1</v>
      </c>
      <c r="B956" s="292" t="s">
        <v>31</v>
      </c>
      <c r="C956" s="89">
        <v>340</v>
      </c>
      <c r="D956" s="3">
        <v>370</v>
      </c>
      <c r="E956" s="291">
        <v>9</v>
      </c>
      <c r="F956" s="3">
        <f t="shared" si="66"/>
        <v>10</v>
      </c>
      <c r="G956" s="3">
        <f t="shared" si="67"/>
        <v>3330</v>
      </c>
    </row>
    <row r="957" spans="1:8" hidden="1" x14ac:dyDescent="0.25">
      <c r="A957" s="67">
        <v>1</v>
      </c>
      <c r="B957" s="293" t="s">
        <v>63</v>
      </c>
      <c r="C957" s="89">
        <v>340</v>
      </c>
      <c r="D957" s="3">
        <v>150</v>
      </c>
      <c r="E957" s="291">
        <v>11.5</v>
      </c>
      <c r="F957" s="3">
        <f t="shared" si="66"/>
        <v>5</v>
      </c>
      <c r="G957" s="3">
        <f t="shared" si="67"/>
        <v>1725</v>
      </c>
    </row>
    <row r="958" spans="1:8" s="67" customFormat="1" ht="14.25" hidden="1" x14ac:dyDescent="0.2">
      <c r="A958" s="67">
        <v>1</v>
      </c>
      <c r="B958" s="294" t="s">
        <v>5</v>
      </c>
      <c r="C958" s="90"/>
      <c r="D958" s="18">
        <f>SUM(D946:D957)</f>
        <v>4008</v>
      </c>
      <c r="E958" s="17">
        <f>G958/D958</f>
        <v>9.4985029940119752</v>
      </c>
      <c r="F958" s="18">
        <f>SUM(F946:F957)</f>
        <v>112</v>
      </c>
      <c r="G958" s="18">
        <f>SUM(G946:G957)</f>
        <v>38070</v>
      </c>
      <c r="H958" s="213"/>
    </row>
    <row r="959" spans="1:8" s="45" customFormat="1" ht="18.75" hidden="1" customHeight="1" x14ac:dyDescent="0.25">
      <c r="A959" s="67">
        <v>1</v>
      </c>
      <c r="B959" s="21" t="s">
        <v>195</v>
      </c>
      <c r="C959" s="21"/>
      <c r="D959" s="73"/>
      <c r="E959" s="44"/>
      <c r="F959" s="44"/>
      <c r="G959" s="44"/>
      <c r="H959" s="233"/>
    </row>
    <row r="960" spans="1:8" s="45" customFormat="1" ht="30" hidden="1" x14ac:dyDescent="0.25">
      <c r="A960" s="67">
        <v>1</v>
      </c>
      <c r="B960" s="23" t="s">
        <v>313</v>
      </c>
      <c r="C960" s="46"/>
      <c r="D960" s="44">
        <f>SUM(D962,D963,D964,D965)+D961/2.7</f>
        <v>63638.888888888891</v>
      </c>
      <c r="E960" s="44"/>
      <c r="F960" s="44"/>
      <c r="G960" s="44"/>
      <c r="H960" s="233"/>
    </row>
    <row r="961" spans="1:8" s="45" customFormat="1" hidden="1" x14ac:dyDescent="0.25">
      <c r="A961" s="67">
        <v>1</v>
      </c>
      <c r="B961" s="23" t="s">
        <v>278</v>
      </c>
      <c r="C961" s="28"/>
      <c r="D961" s="3">
        <f>2425+2000</f>
        <v>4425</v>
      </c>
      <c r="E961" s="28"/>
      <c r="F961" s="28"/>
      <c r="G961" s="28"/>
      <c r="H961" s="233"/>
    </row>
    <row r="962" spans="1:8" s="45" customFormat="1" hidden="1" x14ac:dyDescent="0.25">
      <c r="A962" s="67">
        <v>1</v>
      </c>
      <c r="B962" s="47" t="s">
        <v>196</v>
      </c>
      <c r="C962" s="46"/>
      <c r="D962" s="44"/>
      <c r="E962" s="44"/>
      <c r="F962" s="44"/>
      <c r="G962" s="44"/>
      <c r="H962" s="233"/>
    </row>
    <row r="963" spans="1:8" s="45" customFormat="1" ht="36" hidden="1" customHeight="1" x14ac:dyDescent="0.25">
      <c r="A963" s="67">
        <v>1</v>
      </c>
      <c r="B963" s="47" t="s">
        <v>197</v>
      </c>
      <c r="C963" s="46"/>
      <c r="D963" s="3">
        <v>6000</v>
      </c>
      <c r="E963" s="3"/>
      <c r="F963" s="44"/>
      <c r="G963" s="44"/>
      <c r="H963" s="233"/>
    </row>
    <row r="964" spans="1:8" s="45" customFormat="1" ht="30" hidden="1" x14ac:dyDescent="0.25">
      <c r="A964" s="67">
        <v>1</v>
      </c>
      <c r="B964" s="47" t="s">
        <v>198</v>
      </c>
      <c r="C964" s="46"/>
      <c r="D964" s="3"/>
      <c r="E964" s="3"/>
      <c r="F964" s="44"/>
      <c r="G964" s="44"/>
      <c r="H964" s="233"/>
    </row>
    <row r="965" spans="1:8" s="45" customFormat="1" hidden="1" x14ac:dyDescent="0.25">
      <c r="A965" s="67">
        <v>1</v>
      </c>
      <c r="B965" s="23" t="s">
        <v>199</v>
      </c>
      <c r="C965" s="46"/>
      <c r="D965" s="3">
        <v>56000</v>
      </c>
      <c r="E965" s="3"/>
      <c r="F965" s="44"/>
      <c r="G965" s="44"/>
      <c r="H965" s="233"/>
    </row>
    <row r="966" spans="1:8" s="45" customFormat="1" ht="45" hidden="1" x14ac:dyDescent="0.25">
      <c r="A966" s="67">
        <v>1</v>
      </c>
      <c r="B966" s="23" t="s">
        <v>277</v>
      </c>
      <c r="C966" s="46"/>
      <c r="D966" s="13">
        <v>0</v>
      </c>
      <c r="E966" s="44"/>
      <c r="F966" s="44"/>
      <c r="G966" s="44"/>
      <c r="H966" s="233"/>
    </row>
    <row r="967" spans="1:8" s="67" customFormat="1" hidden="1" x14ac:dyDescent="0.25">
      <c r="A967" s="67">
        <v>1</v>
      </c>
      <c r="B967" s="24" t="s">
        <v>114</v>
      </c>
      <c r="C967" s="22"/>
      <c r="D967" s="3">
        <f>D968+D969</f>
        <v>39999.882352941175</v>
      </c>
      <c r="E967" s="3"/>
      <c r="F967" s="44"/>
      <c r="G967" s="18"/>
      <c r="H967" s="213"/>
    </row>
    <row r="968" spans="1:8" s="67" customFormat="1" hidden="1" x14ac:dyDescent="0.25">
      <c r="A968" s="67">
        <v>1</v>
      </c>
      <c r="B968" s="24" t="s">
        <v>251</v>
      </c>
      <c r="C968" s="178"/>
      <c r="D968" s="3">
        <v>35294</v>
      </c>
      <c r="E968" s="3"/>
      <c r="F968" s="44"/>
      <c r="G968" s="18"/>
      <c r="H968" s="213"/>
    </row>
    <row r="969" spans="1:8" s="67" customFormat="1" hidden="1" x14ac:dyDescent="0.25">
      <c r="A969" s="67">
        <v>1</v>
      </c>
      <c r="B969" s="24" t="s">
        <v>253</v>
      </c>
      <c r="C969" s="178"/>
      <c r="D969" s="13">
        <f>D970/8.5</f>
        <v>4705.8823529411766</v>
      </c>
      <c r="E969" s="3"/>
      <c r="F969" s="44"/>
      <c r="G969" s="18"/>
      <c r="H969" s="213"/>
    </row>
    <row r="970" spans="1:8" s="45" customFormat="1" hidden="1" x14ac:dyDescent="0.25">
      <c r="A970" s="67">
        <v>1</v>
      </c>
      <c r="B970" s="43" t="s">
        <v>252</v>
      </c>
      <c r="C970" s="234"/>
      <c r="D970" s="3">
        <v>40000</v>
      </c>
      <c r="E970" s="3"/>
      <c r="F970" s="44"/>
      <c r="G970" s="44"/>
      <c r="H970" s="233"/>
    </row>
    <row r="971" spans="1:8" s="45" customFormat="1" ht="15.75" hidden="1" customHeight="1" x14ac:dyDescent="0.25">
      <c r="A971" s="67">
        <v>1</v>
      </c>
      <c r="B971" s="48" t="s">
        <v>200</v>
      </c>
      <c r="C971" s="49"/>
      <c r="D971" s="46">
        <f>D960+ROUND(D968*3.2,0)+D970/3.9</f>
        <v>186836.29914529913</v>
      </c>
      <c r="E971" s="50"/>
      <c r="F971" s="50"/>
      <c r="G971" s="55"/>
      <c r="H971" s="233"/>
    </row>
    <row r="972" spans="1:8" s="45" customFormat="1" ht="15.75" hidden="1" customHeight="1" x14ac:dyDescent="0.25">
      <c r="A972" s="67">
        <v>1</v>
      </c>
      <c r="B972" s="21" t="s">
        <v>147</v>
      </c>
      <c r="C972" s="22"/>
      <c r="D972" s="3"/>
      <c r="E972" s="50"/>
      <c r="F972" s="50"/>
      <c r="G972" s="55"/>
      <c r="H972" s="233"/>
    </row>
    <row r="973" spans="1:8" s="45" customFormat="1" ht="30" hidden="1" x14ac:dyDescent="0.25">
      <c r="A973" s="67">
        <v>1</v>
      </c>
      <c r="B973" s="23" t="s">
        <v>313</v>
      </c>
      <c r="C973" s="22"/>
      <c r="D973" s="3">
        <f>SUM(D974,D975,D982,D988,D989,D990)</f>
        <v>34943</v>
      </c>
      <c r="E973" s="50"/>
      <c r="F973" s="50"/>
      <c r="G973" s="55"/>
      <c r="H973" s="233"/>
    </row>
    <row r="974" spans="1:8" s="45" customFormat="1" ht="15.75" hidden="1" customHeight="1" x14ac:dyDescent="0.25">
      <c r="A974" s="67">
        <v>1</v>
      </c>
      <c r="B974" s="23" t="s">
        <v>196</v>
      </c>
      <c r="C974" s="22"/>
      <c r="D974" s="3"/>
      <c r="E974" s="50"/>
      <c r="F974" s="50"/>
      <c r="G974" s="55"/>
      <c r="H974" s="233"/>
    </row>
    <row r="975" spans="1:8" s="45" customFormat="1" ht="15.75" hidden="1" customHeight="1" x14ac:dyDescent="0.25">
      <c r="A975" s="67">
        <v>1</v>
      </c>
      <c r="B975" s="47" t="s">
        <v>201</v>
      </c>
      <c r="C975" s="22"/>
      <c r="D975" s="3">
        <f>D976+D977+D978+D980</f>
        <v>10210</v>
      </c>
      <c r="E975" s="50"/>
      <c r="F975" s="50"/>
      <c r="G975" s="55"/>
      <c r="H975" s="233"/>
    </row>
    <row r="976" spans="1:8" s="45" customFormat="1" ht="19.5" hidden="1" customHeight="1" x14ac:dyDescent="0.25">
      <c r="A976" s="67">
        <v>1</v>
      </c>
      <c r="B976" s="51" t="s">
        <v>202</v>
      </c>
      <c r="C976" s="22"/>
      <c r="D976" s="44">
        <v>8090</v>
      </c>
      <c r="E976" s="50"/>
      <c r="F976" s="50"/>
      <c r="G976" s="55"/>
      <c r="H976" s="233"/>
    </row>
    <row r="977" spans="1:8" s="45" customFormat="1" ht="15.75" hidden="1" customHeight="1" x14ac:dyDescent="0.25">
      <c r="A977" s="67">
        <v>1</v>
      </c>
      <c r="B977" s="51" t="s">
        <v>203</v>
      </c>
      <c r="C977" s="22"/>
      <c r="D977" s="44">
        <v>1867</v>
      </c>
      <c r="E977" s="50"/>
      <c r="F977" s="50"/>
      <c r="G977" s="55"/>
      <c r="H977" s="233"/>
    </row>
    <row r="978" spans="1:8" s="45" customFormat="1" ht="30.75" hidden="1" customHeight="1" x14ac:dyDescent="0.25">
      <c r="A978" s="67">
        <v>1</v>
      </c>
      <c r="B978" s="51" t="s">
        <v>204</v>
      </c>
      <c r="C978" s="22"/>
      <c r="D978" s="44"/>
      <c r="E978" s="50"/>
      <c r="F978" s="50"/>
      <c r="G978" s="55"/>
      <c r="H978" s="233"/>
    </row>
    <row r="979" spans="1:8" s="45" customFormat="1" hidden="1" x14ac:dyDescent="0.25">
      <c r="A979" s="67">
        <v>1</v>
      </c>
      <c r="B979" s="51" t="s">
        <v>205</v>
      </c>
      <c r="C979" s="22"/>
      <c r="D979" s="44"/>
      <c r="E979" s="50"/>
      <c r="F979" s="50"/>
      <c r="G979" s="55"/>
      <c r="H979" s="233"/>
    </row>
    <row r="980" spans="1:8" s="45" customFormat="1" ht="30" hidden="1" x14ac:dyDescent="0.25">
      <c r="A980" s="67">
        <v>1</v>
      </c>
      <c r="B980" s="51" t="s">
        <v>206</v>
      </c>
      <c r="C980" s="22"/>
      <c r="D980" s="44">
        <v>253</v>
      </c>
      <c r="E980" s="50"/>
      <c r="F980" s="50"/>
      <c r="G980" s="55"/>
      <c r="H980" s="233"/>
    </row>
    <row r="981" spans="1:8" s="45" customFormat="1" hidden="1" x14ac:dyDescent="0.25">
      <c r="A981" s="67">
        <v>1</v>
      </c>
      <c r="B981" s="51" t="s">
        <v>205</v>
      </c>
      <c r="C981" s="22"/>
      <c r="D981" s="75">
        <v>22</v>
      </c>
      <c r="E981" s="50"/>
      <c r="F981" s="50"/>
      <c r="G981" s="55"/>
      <c r="H981" s="233"/>
    </row>
    <row r="982" spans="1:8" s="45" customFormat="1" ht="30" hidden="1" customHeight="1" x14ac:dyDescent="0.25">
      <c r="A982" s="67">
        <v>1</v>
      </c>
      <c r="B982" s="47" t="s">
        <v>207</v>
      </c>
      <c r="C982" s="22"/>
      <c r="D982" s="3">
        <f>SUM(D983,D984,D986)</f>
        <v>24344</v>
      </c>
      <c r="E982" s="50"/>
      <c r="F982" s="50"/>
      <c r="G982" s="55"/>
      <c r="H982" s="233"/>
    </row>
    <row r="983" spans="1:8" s="45" customFormat="1" ht="30" hidden="1" x14ac:dyDescent="0.25">
      <c r="A983" s="67">
        <v>1</v>
      </c>
      <c r="B983" s="51" t="s">
        <v>208</v>
      </c>
      <c r="C983" s="22"/>
      <c r="D983" s="3">
        <v>5344</v>
      </c>
      <c r="E983" s="50"/>
      <c r="F983" s="50"/>
      <c r="G983" s="55"/>
      <c r="H983" s="233"/>
    </row>
    <row r="984" spans="1:8" s="45" customFormat="1" ht="45" hidden="1" x14ac:dyDescent="0.25">
      <c r="A984" s="67">
        <v>1</v>
      </c>
      <c r="B984" s="51" t="s">
        <v>209</v>
      </c>
      <c r="C984" s="22"/>
      <c r="D984" s="41">
        <v>16000</v>
      </c>
      <c r="E984" s="50"/>
      <c r="F984" s="50"/>
      <c r="G984" s="55"/>
      <c r="H984" s="233"/>
    </row>
    <row r="985" spans="1:8" s="45" customFormat="1" hidden="1" x14ac:dyDescent="0.25">
      <c r="A985" s="67">
        <v>1</v>
      </c>
      <c r="B985" s="51" t="s">
        <v>205</v>
      </c>
      <c r="C985" s="22"/>
      <c r="D985" s="41">
        <v>3002</v>
      </c>
      <c r="E985" s="50"/>
      <c r="F985" s="50"/>
      <c r="G985" s="55"/>
      <c r="H985" s="233"/>
    </row>
    <row r="986" spans="1:8" s="45" customFormat="1" ht="45" hidden="1" x14ac:dyDescent="0.25">
      <c r="A986" s="67">
        <v>1</v>
      </c>
      <c r="B986" s="51" t="s">
        <v>210</v>
      </c>
      <c r="C986" s="22"/>
      <c r="D986" s="41">
        <v>3000</v>
      </c>
      <c r="E986" s="50"/>
      <c r="F986" s="50"/>
      <c r="G986" s="55"/>
      <c r="H986" s="233"/>
    </row>
    <row r="987" spans="1:8" s="45" customFormat="1" hidden="1" x14ac:dyDescent="0.25">
      <c r="A987" s="67">
        <v>1</v>
      </c>
      <c r="B987" s="51" t="s">
        <v>205</v>
      </c>
      <c r="C987" s="22"/>
      <c r="D987" s="41">
        <v>2000</v>
      </c>
      <c r="E987" s="50"/>
      <c r="F987" s="50"/>
      <c r="G987" s="55"/>
      <c r="H987" s="233"/>
    </row>
    <row r="988" spans="1:8" s="45" customFormat="1" ht="31.5" hidden="1" customHeight="1" x14ac:dyDescent="0.25">
      <c r="A988" s="67">
        <v>1</v>
      </c>
      <c r="B988" s="47" t="s">
        <v>211</v>
      </c>
      <c r="C988" s="22"/>
      <c r="D988" s="3"/>
      <c r="E988" s="50"/>
      <c r="F988" s="50"/>
      <c r="G988" s="55"/>
      <c r="H988" s="233"/>
    </row>
    <row r="989" spans="1:8" s="45" customFormat="1" ht="33.75" hidden="1" customHeight="1" x14ac:dyDescent="0.25">
      <c r="A989" s="67">
        <v>1</v>
      </c>
      <c r="B989" s="47" t="s">
        <v>212</v>
      </c>
      <c r="C989" s="22"/>
      <c r="D989" s="3"/>
      <c r="E989" s="50"/>
      <c r="F989" s="50"/>
      <c r="G989" s="55"/>
      <c r="H989" s="233"/>
    </row>
    <row r="990" spans="1:8" s="45" customFormat="1" ht="15.75" hidden="1" customHeight="1" x14ac:dyDescent="0.25">
      <c r="A990" s="67">
        <v>1</v>
      </c>
      <c r="B990" s="23" t="s">
        <v>213</v>
      </c>
      <c r="C990" s="22"/>
      <c r="D990" s="3">
        <v>389</v>
      </c>
      <c r="E990" s="50"/>
      <c r="F990" s="50"/>
      <c r="G990" s="55"/>
      <c r="H990" s="233"/>
    </row>
    <row r="991" spans="1:8" s="45" customFormat="1" hidden="1" x14ac:dyDescent="0.25">
      <c r="A991" s="67">
        <v>1</v>
      </c>
      <c r="B991" s="24" t="s">
        <v>114</v>
      </c>
      <c r="C991" s="46"/>
      <c r="D991" s="44">
        <v>100</v>
      </c>
      <c r="E991" s="50"/>
      <c r="F991" s="50"/>
      <c r="G991" s="55"/>
      <c r="H991" s="233"/>
    </row>
    <row r="992" spans="1:8" s="45" customFormat="1" hidden="1" x14ac:dyDescent="0.25">
      <c r="A992" s="67">
        <v>1</v>
      </c>
      <c r="B992" s="43" t="s">
        <v>144</v>
      </c>
      <c r="C992" s="46"/>
      <c r="D992" s="75"/>
      <c r="E992" s="50"/>
      <c r="F992" s="50"/>
      <c r="G992" s="55"/>
      <c r="H992" s="233"/>
    </row>
    <row r="993" spans="1:8" s="67" customFormat="1" ht="30" hidden="1" x14ac:dyDescent="0.25">
      <c r="A993" s="67">
        <v>1</v>
      </c>
      <c r="B993" s="24" t="s">
        <v>115</v>
      </c>
      <c r="C993" s="22"/>
      <c r="D993" s="3">
        <v>15000</v>
      </c>
      <c r="E993" s="17"/>
      <c r="F993" s="18"/>
      <c r="G993" s="18"/>
      <c r="H993" s="213"/>
    </row>
    <row r="994" spans="1:8" s="45" customFormat="1" ht="44.25" hidden="1" customHeight="1" x14ac:dyDescent="0.25">
      <c r="A994" s="67">
        <v>1</v>
      </c>
      <c r="B994" s="24" t="s">
        <v>287</v>
      </c>
      <c r="C994" s="22"/>
      <c r="D994" s="3">
        <v>1000</v>
      </c>
      <c r="E994" s="50"/>
      <c r="F994" s="50"/>
      <c r="G994" s="55"/>
      <c r="H994" s="233"/>
    </row>
    <row r="995" spans="1:8" s="45" customFormat="1" hidden="1" x14ac:dyDescent="0.25">
      <c r="A995" s="67">
        <v>1</v>
      </c>
      <c r="B995" s="52"/>
      <c r="C995" s="22"/>
      <c r="D995" s="3"/>
      <c r="E995" s="50"/>
      <c r="F995" s="50"/>
      <c r="G995" s="55"/>
      <c r="H995" s="233"/>
    </row>
    <row r="996" spans="1:8" s="45" customFormat="1" hidden="1" x14ac:dyDescent="0.25">
      <c r="A996" s="67">
        <v>1</v>
      </c>
      <c r="B996" s="53" t="s">
        <v>146</v>
      </c>
      <c r="C996" s="22"/>
      <c r="D996" s="18">
        <f>D973+ROUND(D991*3.2,0)+D993+D994</f>
        <v>51263</v>
      </c>
      <c r="E996" s="50"/>
      <c r="F996" s="50"/>
      <c r="G996" s="55"/>
      <c r="H996" s="233"/>
    </row>
    <row r="997" spans="1:8" s="45" customFormat="1" hidden="1" x14ac:dyDescent="0.25">
      <c r="A997" s="67">
        <v>1</v>
      </c>
      <c r="B997" s="54" t="s">
        <v>145</v>
      </c>
      <c r="C997" s="22"/>
      <c r="D997" s="18">
        <f>SUM(D971,D996)</f>
        <v>238099.29914529913</v>
      </c>
      <c r="E997" s="50"/>
      <c r="F997" s="50"/>
      <c r="G997" s="55"/>
      <c r="H997" s="233"/>
    </row>
    <row r="998" spans="1:8" s="45" customFormat="1" hidden="1" x14ac:dyDescent="0.25">
      <c r="A998" s="67">
        <v>1</v>
      </c>
      <c r="B998" s="295" t="s">
        <v>116</v>
      </c>
      <c r="C998" s="178"/>
      <c r="D998" s="173">
        <f>SUM(D999:D1010)</f>
        <v>1255</v>
      </c>
      <c r="E998" s="50"/>
      <c r="F998" s="50"/>
      <c r="G998" s="18"/>
      <c r="H998" s="74"/>
    </row>
    <row r="999" spans="1:8" s="45" customFormat="1" hidden="1" x14ac:dyDescent="0.25">
      <c r="A999" s="67">
        <v>1</v>
      </c>
      <c r="B999" s="24" t="s">
        <v>290</v>
      </c>
      <c r="C999" s="178"/>
      <c r="D999" s="3">
        <v>25</v>
      </c>
      <c r="E999" s="50"/>
      <c r="F999" s="50"/>
      <c r="G999" s="18"/>
      <c r="H999" s="233"/>
    </row>
    <row r="1000" spans="1:8" s="45" customFormat="1" hidden="1" x14ac:dyDescent="0.25">
      <c r="A1000" s="67">
        <v>1</v>
      </c>
      <c r="B1000" s="24" t="s">
        <v>19</v>
      </c>
      <c r="C1000" s="178"/>
      <c r="D1000" s="3">
        <v>550</v>
      </c>
      <c r="E1000" s="50"/>
      <c r="F1000" s="50"/>
      <c r="G1000" s="18"/>
      <c r="H1000" s="233"/>
    </row>
    <row r="1001" spans="1:8" s="45" customFormat="1" ht="30" hidden="1" x14ac:dyDescent="0.25">
      <c r="A1001" s="67">
        <v>1</v>
      </c>
      <c r="B1001" s="24" t="s">
        <v>30</v>
      </c>
      <c r="C1001" s="178"/>
      <c r="D1001" s="3"/>
      <c r="E1001" s="50"/>
      <c r="F1001" s="50"/>
      <c r="G1001" s="18"/>
      <c r="H1001" s="233"/>
    </row>
    <row r="1002" spans="1:8" s="45" customFormat="1" hidden="1" x14ac:dyDescent="0.25">
      <c r="A1002" s="67">
        <v>1</v>
      </c>
      <c r="B1002" s="24" t="s">
        <v>32</v>
      </c>
      <c r="C1002" s="178"/>
      <c r="D1002" s="3">
        <v>360</v>
      </c>
      <c r="E1002" s="50"/>
      <c r="F1002" s="50"/>
      <c r="G1002" s="18"/>
      <c r="H1002" s="233"/>
    </row>
    <row r="1003" spans="1:8" s="45" customFormat="1" hidden="1" x14ac:dyDescent="0.25">
      <c r="A1003" s="67">
        <v>1</v>
      </c>
      <c r="B1003" s="24" t="s">
        <v>117</v>
      </c>
      <c r="C1003" s="178"/>
      <c r="D1003" s="3">
        <v>30</v>
      </c>
      <c r="E1003" s="50"/>
      <c r="F1003" s="50"/>
      <c r="G1003" s="18"/>
      <c r="H1003" s="233"/>
    </row>
    <row r="1004" spans="1:8" s="45" customFormat="1" hidden="1" x14ac:dyDescent="0.25">
      <c r="A1004" s="67">
        <v>1</v>
      </c>
      <c r="B1004" s="24" t="s">
        <v>244</v>
      </c>
      <c r="C1004" s="178"/>
      <c r="D1004" s="3">
        <v>60</v>
      </c>
      <c r="E1004" s="50"/>
      <c r="F1004" s="50"/>
      <c r="G1004" s="18"/>
      <c r="H1004" s="233"/>
    </row>
    <row r="1005" spans="1:8" s="45" customFormat="1" hidden="1" x14ac:dyDescent="0.25">
      <c r="A1005" s="67">
        <v>1</v>
      </c>
      <c r="B1005" s="24" t="s">
        <v>18</v>
      </c>
      <c r="C1005" s="178"/>
      <c r="D1005" s="3">
        <v>50</v>
      </c>
      <c r="E1005" s="50"/>
      <c r="F1005" s="50"/>
      <c r="G1005" s="18"/>
      <c r="H1005" s="233"/>
    </row>
    <row r="1006" spans="1:8" s="45" customFormat="1" hidden="1" x14ac:dyDescent="0.25">
      <c r="A1006" s="67">
        <v>1</v>
      </c>
      <c r="B1006" s="24" t="s">
        <v>16</v>
      </c>
      <c r="C1006" s="178"/>
      <c r="D1006" s="3">
        <v>70</v>
      </c>
      <c r="E1006" s="50"/>
      <c r="F1006" s="50"/>
      <c r="G1006" s="18"/>
      <c r="H1006" s="233"/>
    </row>
    <row r="1007" spans="1:8" s="45" customFormat="1" ht="30" hidden="1" x14ac:dyDescent="0.25">
      <c r="A1007" s="67">
        <v>1</v>
      </c>
      <c r="B1007" s="24" t="s">
        <v>245</v>
      </c>
      <c r="C1007" s="178"/>
      <c r="D1007" s="3">
        <v>10</v>
      </c>
      <c r="E1007" s="50"/>
      <c r="F1007" s="50"/>
      <c r="G1007" s="55"/>
      <c r="H1007" s="233"/>
    </row>
    <row r="1008" spans="1:8" hidden="1" x14ac:dyDescent="0.25">
      <c r="A1008" s="67">
        <v>1</v>
      </c>
      <c r="B1008" s="24" t="s">
        <v>221</v>
      </c>
      <c r="C1008" s="178"/>
      <c r="D1008" s="3">
        <v>10</v>
      </c>
      <c r="E1008" s="50"/>
      <c r="F1008" s="50"/>
      <c r="G1008" s="77"/>
    </row>
    <row r="1009" spans="1:8" hidden="1" x14ac:dyDescent="0.25">
      <c r="A1009" s="67">
        <v>1</v>
      </c>
      <c r="B1009" s="24" t="s">
        <v>156</v>
      </c>
      <c r="C1009" s="178"/>
      <c r="D1009" s="3">
        <v>20</v>
      </c>
      <c r="E1009" s="50"/>
      <c r="F1009" s="50"/>
      <c r="G1009" s="296"/>
    </row>
    <row r="1010" spans="1:8" s="45" customFormat="1" hidden="1" x14ac:dyDescent="0.25">
      <c r="A1010" s="67">
        <v>1</v>
      </c>
      <c r="B1010" s="24" t="s">
        <v>218</v>
      </c>
      <c r="C1010" s="178"/>
      <c r="D1010" s="3">
        <v>70</v>
      </c>
      <c r="E1010" s="50"/>
      <c r="F1010" s="50"/>
      <c r="G1010" s="55"/>
      <c r="H1010" s="233"/>
    </row>
    <row r="1011" spans="1:8" s="67" customFormat="1" ht="15.75" hidden="1" customHeight="1" x14ac:dyDescent="0.25">
      <c r="A1011" s="67">
        <v>1</v>
      </c>
      <c r="B1011" s="27" t="s">
        <v>7</v>
      </c>
      <c r="C1011" s="3"/>
      <c r="D1011" s="47"/>
      <c r="E1011" s="47"/>
      <c r="F1011" s="47"/>
      <c r="G1011" s="3"/>
      <c r="H1011" s="213"/>
    </row>
    <row r="1012" spans="1:8" s="67" customFormat="1" ht="15.75" hidden="1" customHeight="1" x14ac:dyDescent="0.25">
      <c r="A1012" s="67">
        <v>1</v>
      </c>
      <c r="B1012" s="33" t="s">
        <v>134</v>
      </c>
      <c r="C1012" s="47"/>
      <c r="D1012" s="297"/>
      <c r="E1012" s="47"/>
      <c r="F1012" s="297"/>
      <c r="G1012" s="3"/>
      <c r="H1012" s="213"/>
    </row>
    <row r="1013" spans="1:8" s="67" customFormat="1" ht="15.75" hidden="1" customHeight="1" x14ac:dyDescent="0.25">
      <c r="A1013" s="67">
        <v>1</v>
      </c>
      <c r="B1013" s="29" t="s">
        <v>8</v>
      </c>
      <c r="C1013" s="47">
        <v>300</v>
      </c>
      <c r="D1013" s="3">
        <v>20</v>
      </c>
      <c r="E1013" s="57">
        <v>6</v>
      </c>
      <c r="F1013" s="3">
        <f t="shared" ref="F1013:F1017" si="68">ROUND(G1013/C1013,0)</f>
        <v>0</v>
      </c>
      <c r="G1013" s="3">
        <f t="shared" ref="G1013:G1017" si="69">ROUND(D1013*E1013,0)</f>
        <v>120</v>
      </c>
      <c r="H1013" s="213"/>
    </row>
    <row r="1014" spans="1:8" s="67" customFormat="1" ht="15.75" hidden="1" customHeight="1" x14ac:dyDescent="0.25">
      <c r="A1014" s="67">
        <v>1</v>
      </c>
      <c r="B1014" s="29" t="s">
        <v>57</v>
      </c>
      <c r="C1014" s="47">
        <v>300</v>
      </c>
      <c r="D1014" s="3">
        <v>70</v>
      </c>
      <c r="E1014" s="57">
        <v>7</v>
      </c>
      <c r="F1014" s="3">
        <f t="shared" si="68"/>
        <v>2</v>
      </c>
      <c r="G1014" s="3">
        <f t="shared" si="69"/>
        <v>490</v>
      </c>
      <c r="H1014" s="213"/>
    </row>
    <row r="1015" spans="1:8" s="67" customFormat="1" ht="15.75" hidden="1" customHeight="1" x14ac:dyDescent="0.25">
      <c r="A1015" s="67">
        <v>1</v>
      </c>
      <c r="B1015" s="29" t="s">
        <v>21</v>
      </c>
      <c r="C1015" s="47">
        <v>300</v>
      </c>
      <c r="D1015" s="3">
        <v>50</v>
      </c>
      <c r="E1015" s="57">
        <v>7</v>
      </c>
      <c r="F1015" s="3">
        <f t="shared" si="68"/>
        <v>1</v>
      </c>
      <c r="G1015" s="3">
        <f t="shared" si="69"/>
        <v>350</v>
      </c>
      <c r="H1015" s="213"/>
    </row>
    <row r="1016" spans="1:8" s="67" customFormat="1" ht="17.25" hidden="1" customHeight="1" x14ac:dyDescent="0.25">
      <c r="A1016" s="67">
        <v>1</v>
      </c>
      <c r="B1016" s="29" t="s">
        <v>45</v>
      </c>
      <c r="C1016" s="47">
        <v>300</v>
      </c>
      <c r="D1016" s="3">
        <v>50</v>
      </c>
      <c r="E1016" s="57">
        <v>6</v>
      </c>
      <c r="F1016" s="3">
        <f t="shared" si="68"/>
        <v>1</v>
      </c>
      <c r="G1016" s="3">
        <f t="shared" si="69"/>
        <v>300</v>
      </c>
      <c r="H1016" s="213"/>
    </row>
    <row r="1017" spans="1:8" s="67" customFormat="1" ht="16.5" hidden="1" customHeight="1" x14ac:dyDescent="0.25">
      <c r="A1017" s="67">
        <v>1</v>
      </c>
      <c r="B1017" s="29" t="s">
        <v>63</v>
      </c>
      <c r="C1017" s="47">
        <v>300</v>
      </c>
      <c r="D1017" s="3">
        <v>70</v>
      </c>
      <c r="E1017" s="57">
        <v>10</v>
      </c>
      <c r="F1017" s="3">
        <f t="shared" si="68"/>
        <v>2</v>
      </c>
      <c r="G1017" s="3">
        <f t="shared" si="69"/>
        <v>700</v>
      </c>
      <c r="H1017" s="213"/>
    </row>
    <row r="1018" spans="1:8" s="67" customFormat="1" hidden="1" x14ac:dyDescent="0.25">
      <c r="A1018" s="67">
        <v>1</v>
      </c>
      <c r="B1018" s="190" t="s">
        <v>9</v>
      </c>
      <c r="C1018" s="47"/>
      <c r="D1018" s="34">
        <f>SUM(D1013:D1017)</f>
        <v>260</v>
      </c>
      <c r="E1018" s="17">
        <f>G1018/D1018</f>
        <v>7.5384615384615383</v>
      </c>
      <c r="F1018" s="298">
        <f>SUM(F1013:F1017)</f>
        <v>6</v>
      </c>
      <c r="G1018" s="18">
        <f>SUM(G1013:G1017)</f>
        <v>1960</v>
      </c>
      <c r="H1018" s="213"/>
    </row>
    <row r="1019" spans="1:8" s="67" customFormat="1" hidden="1" x14ac:dyDescent="0.25">
      <c r="A1019" s="67">
        <v>1</v>
      </c>
      <c r="B1019" s="42" t="s">
        <v>76</v>
      </c>
      <c r="C1019" s="47"/>
      <c r="D1019" s="34"/>
      <c r="E1019" s="17"/>
      <c r="F1019" s="299"/>
      <c r="G1019" s="18"/>
      <c r="H1019" s="213"/>
    </row>
    <row r="1020" spans="1:8" s="67" customFormat="1" hidden="1" x14ac:dyDescent="0.25">
      <c r="A1020" s="67">
        <v>1</v>
      </c>
      <c r="B1020" s="30" t="s">
        <v>37</v>
      </c>
      <c r="C1020" s="300">
        <v>240</v>
      </c>
      <c r="D1020" s="44">
        <v>760</v>
      </c>
      <c r="E1020" s="91">
        <v>8</v>
      </c>
      <c r="F1020" s="3">
        <f>ROUND(G1020/C1020,0)</f>
        <v>25</v>
      </c>
      <c r="G1020" s="3">
        <f>ROUND(D1020*E1020,0)</f>
        <v>6080</v>
      </c>
      <c r="H1020" s="213"/>
    </row>
    <row r="1021" spans="1:8" s="67" customFormat="1" hidden="1" x14ac:dyDescent="0.25">
      <c r="A1021" s="67">
        <v>1</v>
      </c>
      <c r="B1021" s="4" t="s">
        <v>74</v>
      </c>
      <c r="C1021" s="300">
        <v>240</v>
      </c>
      <c r="D1021" s="44">
        <v>60</v>
      </c>
      <c r="E1021" s="301">
        <v>3</v>
      </c>
      <c r="F1021" s="3">
        <f>ROUND(G1021/C1021,0)</f>
        <v>1</v>
      </c>
      <c r="G1021" s="3">
        <f>ROUND(D1021*E1021,0)</f>
        <v>180</v>
      </c>
      <c r="H1021" s="213"/>
    </row>
    <row r="1022" spans="1:8" s="67" customFormat="1" hidden="1" x14ac:dyDescent="0.25">
      <c r="A1022" s="67">
        <v>1</v>
      </c>
      <c r="B1022" s="302" t="s">
        <v>23</v>
      </c>
      <c r="C1022" s="300">
        <v>240</v>
      </c>
      <c r="D1022" s="44">
        <v>15</v>
      </c>
      <c r="E1022" s="301">
        <v>3</v>
      </c>
      <c r="F1022" s="3">
        <f t="shared" ref="F1022:F1023" si="70">ROUND(G1022/C1022,0)</f>
        <v>0</v>
      </c>
      <c r="G1022" s="3">
        <f t="shared" ref="G1022:G1023" si="71">ROUND(D1022*E1022,0)</f>
        <v>45</v>
      </c>
      <c r="H1022" s="213"/>
    </row>
    <row r="1023" spans="1:8" s="67" customFormat="1" hidden="1" x14ac:dyDescent="0.25">
      <c r="A1023" s="67">
        <v>1</v>
      </c>
      <c r="B1023" s="302" t="s">
        <v>57</v>
      </c>
      <c r="C1023" s="300">
        <v>240</v>
      </c>
      <c r="D1023" s="44">
        <v>350</v>
      </c>
      <c r="E1023" s="301">
        <v>8</v>
      </c>
      <c r="F1023" s="3">
        <f t="shared" si="70"/>
        <v>12</v>
      </c>
      <c r="G1023" s="3">
        <f t="shared" si="71"/>
        <v>2800</v>
      </c>
      <c r="H1023" s="213"/>
    </row>
    <row r="1024" spans="1:8" s="67" customFormat="1" hidden="1" x14ac:dyDescent="0.25">
      <c r="A1024" s="67">
        <v>1</v>
      </c>
      <c r="B1024" s="303" t="s">
        <v>136</v>
      </c>
      <c r="C1024" s="300"/>
      <c r="D1024" s="92">
        <f>SUM(D1020:D1023)</f>
        <v>1185</v>
      </c>
      <c r="E1024" s="17">
        <f t="shared" ref="E1024:E1025" si="72">G1024/D1024</f>
        <v>7.6835443037974684</v>
      </c>
      <c r="F1024" s="92">
        <f t="shared" ref="F1024:G1024" si="73">SUM(F1020:F1023)</f>
        <v>38</v>
      </c>
      <c r="G1024" s="92">
        <f t="shared" si="73"/>
        <v>9105</v>
      </c>
      <c r="H1024" s="213"/>
    </row>
    <row r="1025" spans="1:8" s="67" customFormat="1" ht="18" hidden="1" customHeight="1" x14ac:dyDescent="0.25">
      <c r="A1025" s="67">
        <v>1</v>
      </c>
      <c r="B1025" s="304" t="s">
        <v>112</v>
      </c>
      <c r="C1025" s="300"/>
      <c r="D1025" s="18">
        <f>D1018+D1024</f>
        <v>1445</v>
      </c>
      <c r="E1025" s="17">
        <f t="shared" si="72"/>
        <v>7.6574394463667819</v>
      </c>
      <c r="F1025" s="18">
        <f>F1018+F1024</f>
        <v>44</v>
      </c>
      <c r="G1025" s="55">
        <f>G1018+G1024</f>
        <v>11065</v>
      </c>
      <c r="H1025" s="213"/>
    </row>
    <row r="1026" spans="1:8" s="67" customFormat="1" ht="34.5" hidden="1" customHeight="1" x14ac:dyDescent="0.25">
      <c r="B1026" s="32" t="s">
        <v>161</v>
      </c>
      <c r="C1026" s="300"/>
      <c r="D1026" s="305">
        <v>2385</v>
      </c>
      <c r="E1026" s="17"/>
      <c r="F1026" s="18"/>
      <c r="G1026" s="18"/>
      <c r="H1026" s="213"/>
    </row>
    <row r="1027" spans="1:8" s="67" customFormat="1" ht="34.5" hidden="1" customHeight="1" x14ac:dyDescent="0.25">
      <c r="B1027" s="32" t="s">
        <v>160</v>
      </c>
      <c r="C1027" s="300"/>
      <c r="D1027" s="305">
        <v>1200</v>
      </c>
      <c r="E1027" s="17"/>
      <c r="F1027" s="18"/>
      <c r="G1027" s="18"/>
      <c r="H1027" s="213"/>
    </row>
    <row r="1028" spans="1:8" s="67" customFormat="1" ht="30" hidden="1" customHeight="1" x14ac:dyDescent="0.25">
      <c r="A1028" s="67">
        <v>1</v>
      </c>
      <c r="B1028" s="32" t="s">
        <v>181</v>
      </c>
      <c r="C1028" s="90"/>
      <c r="D1028" s="305">
        <v>5</v>
      </c>
      <c r="E1028" s="306"/>
      <c r="F1028" s="34"/>
      <c r="G1028" s="34"/>
      <c r="H1028" s="213"/>
    </row>
    <row r="1029" spans="1:8" ht="15.75" hidden="1" thickBot="1" x14ac:dyDescent="0.3">
      <c r="A1029" s="67">
        <v>1</v>
      </c>
      <c r="B1029" s="307" t="s">
        <v>10</v>
      </c>
      <c r="C1029" s="308"/>
      <c r="D1029" s="309"/>
      <c r="E1029" s="309"/>
      <c r="F1029" s="309"/>
      <c r="G1029" s="309"/>
    </row>
    <row r="1030" spans="1:8" hidden="1" x14ac:dyDescent="0.25">
      <c r="A1030" s="67">
        <v>1</v>
      </c>
      <c r="B1030" s="77"/>
      <c r="C1030" s="587"/>
      <c r="D1030" s="3"/>
      <c r="E1030" s="3"/>
      <c r="F1030" s="3"/>
      <c r="G1030" s="3"/>
    </row>
    <row r="1031" spans="1:8" ht="42" hidden="1" customHeight="1" x14ac:dyDescent="0.25">
      <c r="A1031" s="67">
        <v>1</v>
      </c>
      <c r="B1031" s="61" t="s">
        <v>192</v>
      </c>
      <c r="C1031" s="78"/>
      <c r="D1031" s="3"/>
      <c r="E1031" s="3"/>
      <c r="F1031" s="3"/>
      <c r="G1031" s="3"/>
    </row>
    <row r="1032" spans="1:8" s="45" customFormat="1" ht="18.75" hidden="1" customHeight="1" x14ac:dyDescent="0.25">
      <c r="A1032" s="67">
        <v>1</v>
      </c>
      <c r="B1032" s="21" t="s">
        <v>195</v>
      </c>
      <c r="C1032" s="21"/>
      <c r="D1032" s="73"/>
      <c r="E1032" s="44"/>
      <c r="F1032" s="44"/>
      <c r="G1032" s="44"/>
      <c r="H1032" s="233"/>
    </row>
    <row r="1033" spans="1:8" s="45" customFormat="1" ht="36" hidden="1" customHeight="1" x14ac:dyDescent="0.25">
      <c r="A1033" s="67">
        <v>1</v>
      </c>
      <c r="B1033" s="23" t="s">
        <v>313</v>
      </c>
      <c r="C1033" s="46"/>
      <c r="D1033" s="44">
        <f>SUM(D1035,D1036,D1038)+D1034/2.7</f>
        <v>2012.962962962963</v>
      </c>
      <c r="E1033" s="44"/>
      <c r="F1033" s="44"/>
      <c r="G1033" s="44"/>
      <c r="H1033" s="233"/>
    </row>
    <row r="1034" spans="1:8" s="45" customFormat="1" ht="27.75" hidden="1" customHeight="1" x14ac:dyDescent="0.25">
      <c r="A1034" s="67">
        <v>1</v>
      </c>
      <c r="B1034" s="23" t="s">
        <v>278</v>
      </c>
      <c r="C1034" s="28"/>
      <c r="D1034" s="3">
        <f>175+130</f>
        <v>305</v>
      </c>
      <c r="E1034" s="28"/>
      <c r="F1034" s="28"/>
      <c r="G1034" s="28"/>
      <c r="H1034" s="233"/>
    </row>
    <row r="1035" spans="1:8" s="45" customFormat="1" hidden="1" x14ac:dyDescent="0.25">
      <c r="A1035" s="67">
        <v>1</v>
      </c>
      <c r="B1035" s="47" t="s">
        <v>196</v>
      </c>
      <c r="C1035" s="46"/>
      <c r="D1035" s="44"/>
      <c r="E1035" s="44"/>
      <c r="F1035" s="44"/>
      <c r="G1035" s="44"/>
      <c r="H1035" s="233"/>
    </row>
    <row r="1036" spans="1:8" s="45" customFormat="1" ht="17.25" hidden="1" customHeight="1" x14ac:dyDescent="0.25">
      <c r="A1036" s="67">
        <v>1</v>
      </c>
      <c r="B1036" s="47" t="s">
        <v>197</v>
      </c>
      <c r="C1036" s="46"/>
      <c r="D1036" s="3">
        <v>100</v>
      </c>
      <c r="E1036" s="44"/>
      <c r="F1036" s="44"/>
      <c r="G1036" s="44"/>
      <c r="H1036" s="233"/>
    </row>
    <row r="1037" spans="1:8" s="45" customFormat="1" ht="30" hidden="1" x14ac:dyDescent="0.25">
      <c r="A1037" s="67">
        <v>1</v>
      </c>
      <c r="B1037" s="47" t="s">
        <v>198</v>
      </c>
      <c r="C1037" s="46"/>
      <c r="D1037" s="3"/>
      <c r="E1037" s="44"/>
      <c r="F1037" s="44"/>
      <c r="G1037" s="44"/>
      <c r="H1037" s="233"/>
    </row>
    <row r="1038" spans="1:8" s="45" customFormat="1" hidden="1" x14ac:dyDescent="0.25">
      <c r="A1038" s="67">
        <v>1</v>
      </c>
      <c r="B1038" s="23" t="s">
        <v>199</v>
      </c>
      <c r="C1038" s="46"/>
      <c r="D1038" s="3">
        <v>1800</v>
      </c>
      <c r="E1038" s="44"/>
      <c r="F1038" s="44"/>
      <c r="G1038" s="44"/>
      <c r="H1038" s="233"/>
    </row>
    <row r="1039" spans="1:8" s="45" customFormat="1" ht="45" hidden="1" x14ac:dyDescent="0.25">
      <c r="A1039" s="67">
        <v>1</v>
      </c>
      <c r="B1039" s="23" t="s">
        <v>277</v>
      </c>
      <c r="C1039" s="46"/>
      <c r="D1039" s="13">
        <v>0</v>
      </c>
      <c r="E1039" s="44"/>
      <c r="F1039" s="44"/>
      <c r="G1039" s="44"/>
      <c r="H1039" s="233"/>
    </row>
    <row r="1040" spans="1:8" hidden="1" x14ac:dyDescent="0.25">
      <c r="A1040" s="67">
        <v>1</v>
      </c>
      <c r="B1040" s="24" t="s">
        <v>114</v>
      </c>
      <c r="C1040" s="279"/>
      <c r="D1040" s="3">
        <f>D1041+D1042</f>
        <v>3991.1764705882351</v>
      </c>
      <c r="E1040" s="3"/>
      <c r="F1040" s="3"/>
      <c r="G1040" s="3"/>
    </row>
    <row r="1041" spans="1:8" hidden="1" x14ac:dyDescent="0.25">
      <c r="A1041" s="67">
        <v>1</v>
      </c>
      <c r="B1041" s="24" t="s">
        <v>251</v>
      </c>
      <c r="C1041" s="279"/>
      <c r="D1041" s="3">
        <v>3600</v>
      </c>
      <c r="E1041" s="3"/>
      <c r="F1041" s="3"/>
      <c r="G1041" s="3"/>
    </row>
    <row r="1042" spans="1:8" hidden="1" x14ac:dyDescent="0.25">
      <c r="A1042" s="67">
        <v>1</v>
      </c>
      <c r="B1042" s="24" t="s">
        <v>253</v>
      </c>
      <c r="C1042" s="279"/>
      <c r="D1042" s="13">
        <f>D1043/8.5</f>
        <v>391.1764705882353</v>
      </c>
      <c r="E1042" s="3"/>
      <c r="F1042" s="3"/>
      <c r="G1042" s="3"/>
    </row>
    <row r="1043" spans="1:8" s="45" customFormat="1" hidden="1" x14ac:dyDescent="0.25">
      <c r="A1043" s="67">
        <v>1</v>
      </c>
      <c r="B1043" s="43" t="s">
        <v>252</v>
      </c>
      <c r="C1043" s="234"/>
      <c r="D1043" s="3">
        <v>3325</v>
      </c>
      <c r="E1043" s="44"/>
      <c r="F1043" s="44"/>
      <c r="G1043" s="44"/>
      <c r="H1043" s="233"/>
    </row>
    <row r="1044" spans="1:8" s="45" customFormat="1" ht="15.75" hidden="1" customHeight="1" x14ac:dyDescent="0.25">
      <c r="A1044" s="67">
        <v>1</v>
      </c>
      <c r="B1044" s="48" t="s">
        <v>200</v>
      </c>
      <c r="C1044" s="49"/>
      <c r="D1044" s="46">
        <f>D1033+ROUND(D1041*3.2,0)+D1043/3.9</f>
        <v>14385.527065527065</v>
      </c>
      <c r="E1044" s="50"/>
      <c r="F1044" s="50"/>
      <c r="G1044" s="55"/>
      <c r="H1044" s="233"/>
    </row>
    <row r="1045" spans="1:8" s="45" customFormat="1" ht="15.75" hidden="1" customHeight="1" x14ac:dyDescent="0.25">
      <c r="A1045" s="67">
        <v>1</v>
      </c>
      <c r="B1045" s="21" t="s">
        <v>147</v>
      </c>
      <c r="C1045" s="22"/>
      <c r="D1045" s="3"/>
      <c r="E1045" s="50"/>
      <c r="F1045" s="50"/>
      <c r="G1045" s="55"/>
      <c r="H1045" s="233"/>
    </row>
    <row r="1046" spans="1:8" s="45" customFormat="1" ht="30" hidden="1" x14ac:dyDescent="0.25">
      <c r="A1046" s="67">
        <v>1</v>
      </c>
      <c r="B1046" s="23" t="s">
        <v>313</v>
      </c>
      <c r="C1046" s="22"/>
      <c r="D1046" s="3">
        <f>SUM(D1047,D1048,D1055,D1061,D1062,D1063)</f>
        <v>1252</v>
      </c>
      <c r="E1046" s="50"/>
      <c r="F1046" s="50"/>
      <c r="G1046" s="55"/>
      <c r="H1046" s="233"/>
    </row>
    <row r="1047" spans="1:8" s="45" customFormat="1" ht="15.75" hidden="1" customHeight="1" x14ac:dyDescent="0.25">
      <c r="A1047" s="67">
        <v>1</v>
      </c>
      <c r="B1047" s="23" t="s">
        <v>196</v>
      </c>
      <c r="C1047" s="22"/>
      <c r="D1047" s="3"/>
      <c r="E1047" s="50"/>
      <c r="F1047" s="50"/>
      <c r="G1047" s="55"/>
      <c r="H1047" s="233"/>
    </row>
    <row r="1048" spans="1:8" s="45" customFormat="1" ht="15.75" hidden="1" customHeight="1" x14ac:dyDescent="0.25">
      <c r="A1048" s="67">
        <v>1</v>
      </c>
      <c r="B1048" s="47" t="s">
        <v>201</v>
      </c>
      <c r="C1048" s="22"/>
      <c r="D1048" s="3">
        <f>D1049+D1050+D1051+D1053</f>
        <v>852</v>
      </c>
      <c r="E1048" s="50"/>
      <c r="F1048" s="50"/>
      <c r="G1048" s="55"/>
      <c r="H1048" s="233"/>
    </row>
    <row r="1049" spans="1:8" s="45" customFormat="1" ht="19.5" hidden="1" customHeight="1" x14ac:dyDescent="0.25">
      <c r="A1049" s="67">
        <v>1</v>
      </c>
      <c r="B1049" s="51" t="s">
        <v>202</v>
      </c>
      <c r="C1049" s="22"/>
      <c r="D1049" s="44">
        <v>691</v>
      </c>
      <c r="E1049" s="50"/>
      <c r="F1049" s="50"/>
      <c r="G1049" s="55"/>
      <c r="H1049" s="233"/>
    </row>
    <row r="1050" spans="1:8" s="45" customFormat="1" ht="15.75" hidden="1" customHeight="1" x14ac:dyDescent="0.25">
      <c r="A1050" s="67">
        <v>1</v>
      </c>
      <c r="B1050" s="51" t="s">
        <v>203</v>
      </c>
      <c r="C1050" s="22"/>
      <c r="D1050" s="44">
        <v>161</v>
      </c>
      <c r="E1050" s="50"/>
      <c r="F1050" s="50"/>
      <c r="G1050" s="55"/>
      <c r="H1050" s="233"/>
    </row>
    <row r="1051" spans="1:8" s="45" customFormat="1" ht="30.75" hidden="1" customHeight="1" x14ac:dyDescent="0.25">
      <c r="A1051" s="67">
        <v>1</v>
      </c>
      <c r="B1051" s="51" t="s">
        <v>204</v>
      </c>
      <c r="C1051" s="22"/>
      <c r="D1051" s="44"/>
      <c r="E1051" s="50"/>
      <c r="F1051" s="50"/>
      <c r="G1051" s="55"/>
      <c r="H1051" s="233"/>
    </row>
    <row r="1052" spans="1:8" s="45" customFormat="1" hidden="1" x14ac:dyDescent="0.25">
      <c r="A1052" s="67">
        <v>1</v>
      </c>
      <c r="B1052" s="51" t="s">
        <v>205</v>
      </c>
      <c r="C1052" s="22"/>
      <c r="D1052" s="44"/>
      <c r="E1052" s="50"/>
      <c r="F1052" s="50"/>
      <c r="G1052" s="55"/>
      <c r="H1052" s="233"/>
    </row>
    <row r="1053" spans="1:8" s="45" customFormat="1" ht="30" hidden="1" x14ac:dyDescent="0.25">
      <c r="A1053" s="67">
        <v>1</v>
      </c>
      <c r="B1053" s="51" t="s">
        <v>206</v>
      </c>
      <c r="C1053" s="22"/>
      <c r="D1053" s="44"/>
      <c r="E1053" s="50"/>
      <c r="F1053" s="50"/>
      <c r="G1053" s="55"/>
      <c r="H1053" s="233"/>
    </row>
    <row r="1054" spans="1:8" s="45" customFormat="1" hidden="1" x14ac:dyDescent="0.25">
      <c r="A1054" s="67">
        <v>1</v>
      </c>
      <c r="B1054" s="51" t="s">
        <v>205</v>
      </c>
      <c r="C1054" s="22"/>
      <c r="D1054" s="75"/>
      <c r="E1054" s="50"/>
      <c r="F1054" s="50"/>
      <c r="G1054" s="55"/>
      <c r="H1054" s="233"/>
    </row>
    <row r="1055" spans="1:8" s="45" customFormat="1" ht="30" hidden="1" customHeight="1" x14ac:dyDescent="0.25">
      <c r="A1055" s="67">
        <v>1</v>
      </c>
      <c r="B1055" s="47" t="s">
        <v>207</v>
      </c>
      <c r="C1055" s="22"/>
      <c r="D1055" s="3">
        <f>SUM(D1056,D1057,D1059)</f>
        <v>400</v>
      </c>
      <c r="E1055" s="50"/>
      <c r="F1055" s="50"/>
      <c r="G1055" s="55"/>
      <c r="H1055" s="233"/>
    </row>
    <row r="1056" spans="1:8" s="45" customFormat="1" ht="30" hidden="1" x14ac:dyDescent="0.25">
      <c r="A1056" s="67">
        <v>1</v>
      </c>
      <c r="B1056" s="51" t="s">
        <v>208</v>
      </c>
      <c r="C1056" s="22"/>
      <c r="D1056" s="3">
        <v>400</v>
      </c>
      <c r="E1056" s="50"/>
      <c r="F1056" s="50"/>
      <c r="G1056" s="55"/>
      <c r="H1056" s="233"/>
    </row>
    <row r="1057" spans="1:8" s="45" customFormat="1" ht="45" hidden="1" x14ac:dyDescent="0.25">
      <c r="A1057" s="67">
        <v>1</v>
      </c>
      <c r="B1057" s="51" t="s">
        <v>209</v>
      </c>
      <c r="C1057" s="22"/>
      <c r="D1057" s="41"/>
      <c r="E1057" s="50"/>
      <c r="F1057" s="50"/>
      <c r="G1057" s="55"/>
      <c r="H1057" s="233"/>
    </row>
    <row r="1058" spans="1:8" s="45" customFormat="1" hidden="1" x14ac:dyDescent="0.25">
      <c r="A1058" s="67">
        <v>1</v>
      </c>
      <c r="B1058" s="51" t="s">
        <v>205</v>
      </c>
      <c r="C1058" s="22"/>
      <c r="D1058" s="41"/>
      <c r="E1058" s="50"/>
      <c r="F1058" s="50"/>
      <c r="G1058" s="55"/>
      <c r="H1058" s="233"/>
    </row>
    <row r="1059" spans="1:8" s="45" customFormat="1" ht="45" hidden="1" x14ac:dyDescent="0.25">
      <c r="A1059" s="67">
        <v>1</v>
      </c>
      <c r="B1059" s="51" t="s">
        <v>210</v>
      </c>
      <c r="C1059" s="22"/>
      <c r="D1059" s="41"/>
      <c r="E1059" s="50"/>
      <c r="F1059" s="50"/>
      <c r="G1059" s="55"/>
      <c r="H1059" s="233"/>
    </row>
    <row r="1060" spans="1:8" s="45" customFormat="1" hidden="1" x14ac:dyDescent="0.25">
      <c r="A1060" s="67">
        <v>1</v>
      </c>
      <c r="B1060" s="51" t="s">
        <v>205</v>
      </c>
      <c r="C1060" s="22"/>
      <c r="D1060" s="41"/>
      <c r="E1060" s="50"/>
      <c r="F1060" s="50"/>
      <c r="G1060" s="55"/>
      <c r="H1060" s="233"/>
    </row>
    <row r="1061" spans="1:8" s="45" customFormat="1" ht="31.5" hidden="1" customHeight="1" x14ac:dyDescent="0.25">
      <c r="A1061" s="67">
        <v>1</v>
      </c>
      <c r="B1061" s="47" t="s">
        <v>211</v>
      </c>
      <c r="C1061" s="22"/>
      <c r="D1061" s="3"/>
      <c r="E1061" s="50"/>
      <c r="F1061" s="50"/>
      <c r="G1061" s="55"/>
      <c r="H1061" s="233"/>
    </row>
    <row r="1062" spans="1:8" s="45" customFormat="1" ht="15.75" hidden="1" customHeight="1" x14ac:dyDescent="0.25">
      <c r="A1062" s="67">
        <v>1</v>
      </c>
      <c r="B1062" s="47" t="s">
        <v>212</v>
      </c>
      <c r="C1062" s="22"/>
      <c r="D1062" s="3"/>
      <c r="E1062" s="50"/>
      <c r="F1062" s="50"/>
      <c r="G1062" s="55"/>
      <c r="H1062" s="233"/>
    </row>
    <row r="1063" spans="1:8" s="45" customFormat="1" ht="15.75" hidden="1" customHeight="1" x14ac:dyDescent="0.25">
      <c r="A1063" s="67">
        <v>1</v>
      </c>
      <c r="B1063" s="23" t="s">
        <v>213</v>
      </c>
      <c r="C1063" s="22"/>
      <c r="D1063" s="3"/>
      <c r="E1063" s="50"/>
      <c r="F1063" s="50"/>
      <c r="G1063" s="55"/>
      <c r="H1063" s="233"/>
    </row>
    <row r="1064" spans="1:8" s="45" customFormat="1" hidden="1" x14ac:dyDescent="0.25">
      <c r="A1064" s="67">
        <v>1</v>
      </c>
      <c r="B1064" s="24" t="s">
        <v>114</v>
      </c>
      <c r="C1064" s="46"/>
      <c r="D1064" s="44"/>
      <c r="E1064" s="50"/>
      <c r="F1064" s="50"/>
      <c r="G1064" s="55"/>
      <c r="H1064" s="233"/>
    </row>
    <row r="1065" spans="1:8" s="45" customFormat="1" hidden="1" x14ac:dyDescent="0.25">
      <c r="A1065" s="67">
        <v>1</v>
      </c>
      <c r="B1065" s="43" t="s">
        <v>144</v>
      </c>
      <c r="C1065" s="46"/>
      <c r="D1065" s="75"/>
      <c r="E1065" s="50"/>
      <c r="F1065" s="50"/>
      <c r="G1065" s="55"/>
      <c r="H1065" s="233"/>
    </row>
    <row r="1066" spans="1:8" ht="30" hidden="1" x14ac:dyDescent="0.25">
      <c r="A1066" s="67">
        <v>1</v>
      </c>
      <c r="B1066" s="24" t="s">
        <v>115</v>
      </c>
      <c r="C1066" s="22"/>
      <c r="D1066" s="3">
        <v>150</v>
      </c>
      <c r="E1066" s="3"/>
      <c r="F1066" s="3"/>
      <c r="G1066" s="3"/>
    </row>
    <row r="1067" spans="1:8" s="45" customFormat="1" ht="15.75" hidden="1" customHeight="1" x14ac:dyDescent="0.25">
      <c r="A1067" s="67">
        <v>1</v>
      </c>
      <c r="B1067" s="24" t="s">
        <v>214</v>
      </c>
      <c r="C1067" s="22"/>
      <c r="D1067" s="3"/>
      <c r="E1067" s="50"/>
      <c r="F1067" s="50"/>
      <c r="G1067" s="55"/>
      <c r="H1067" s="233"/>
    </row>
    <row r="1068" spans="1:8" s="45" customFormat="1" hidden="1" x14ac:dyDescent="0.25">
      <c r="A1068" s="67">
        <v>1</v>
      </c>
      <c r="B1068" s="52"/>
      <c r="C1068" s="22"/>
      <c r="D1068" s="3"/>
      <c r="E1068" s="50"/>
      <c r="F1068" s="50"/>
      <c r="G1068" s="55"/>
      <c r="H1068" s="233"/>
    </row>
    <row r="1069" spans="1:8" s="45" customFormat="1" hidden="1" x14ac:dyDescent="0.25">
      <c r="A1069" s="67">
        <v>1</v>
      </c>
      <c r="B1069" s="53" t="s">
        <v>146</v>
      </c>
      <c r="C1069" s="22"/>
      <c r="D1069" s="18">
        <f>D1046+ROUND(D1064*3.2,0)+D1066</f>
        <v>1402</v>
      </c>
      <c r="E1069" s="50"/>
      <c r="F1069" s="50"/>
      <c r="G1069" s="55"/>
      <c r="H1069" s="233"/>
    </row>
    <row r="1070" spans="1:8" s="45" customFormat="1" hidden="1" x14ac:dyDescent="0.25">
      <c r="A1070" s="67">
        <v>1</v>
      </c>
      <c r="B1070" s="54" t="s">
        <v>145</v>
      </c>
      <c r="C1070" s="22"/>
      <c r="D1070" s="18">
        <f>SUM(D1044,D1069)</f>
        <v>15787.527065527065</v>
      </c>
      <c r="E1070" s="50"/>
      <c r="F1070" s="50"/>
      <c r="G1070" s="55"/>
      <c r="H1070" s="233"/>
    </row>
    <row r="1071" spans="1:8" ht="16.5" hidden="1" customHeight="1" x14ac:dyDescent="0.25">
      <c r="A1071" s="67">
        <v>1</v>
      </c>
      <c r="B1071" s="33" t="s">
        <v>7</v>
      </c>
      <c r="C1071" s="279"/>
      <c r="D1071" s="18"/>
      <c r="E1071" s="3"/>
      <c r="F1071" s="3"/>
      <c r="G1071" s="3"/>
    </row>
    <row r="1072" spans="1:8" ht="15.75" hidden="1" customHeight="1" x14ac:dyDescent="0.25">
      <c r="A1072" s="67">
        <v>1</v>
      </c>
      <c r="B1072" s="42" t="s">
        <v>76</v>
      </c>
      <c r="C1072" s="279"/>
      <c r="D1072" s="18"/>
      <c r="E1072" s="3"/>
      <c r="F1072" s="3"/>
      <c r="G1072" s="3"/>
    </row>
    <row r="1073" spans="1:8" hidden="1" x14ac:dyDescent="0.25">
      <c r="A1073" s="67">
        <v>1</v>
      </c>
      <c r="B1073" s="30" t="s">
        <v>37</v>
      </c>
      <c r="C1073" s="2">
        <v>240</v>
      </c>
      <c r="D1073" s="3">
        <v>110</v>
      </c>
      <c r="E1073" s="310">
        <v>8</v>
      </c>
      <c r="F1073" s="3">
        <f>G1073/C1073</f>
        <v>3.6666666666666665</v>
      </c>
      <c r="G1073" s="3">
        <f>ROUND(D1073*E1073,0)</f>
        <v>880</v>
      </c>
    </row>
    <row r="1074" spans="1:8" hidden="1" x14ac:dyDescent="0.25">
      <c r="A1074" s="67">
        <v>1</v>
      </c>
      <c r="B1074" s="30" t="s">
        <v>57</v>
      </c>
      <c r="C1074" s="2">
        <v>240</v>
      </c>
      <c r="D1074" s="3">
        <v>190</v>
      </c>
      <c r="E1074" s="310">
        <v>8</v>
      </c>
      <c r="F1074" s="3">
        <f>G1074/C1074</f>
        <v>6.333333333333333</v>
      </c>
      <c r="G1074" s="3">
        <f>ROUND(D1074*E1074,0)</f>
        <v>1520</v>
      </c>
    </row>
    <row r="1075" spans="1:8" ht="18" hidden="1" customHeight="1" x14ac:dyDescent="0.25">
      <c r="A1075" s="67">
        <v>1</v>
      </c>
      <c r="B1075" s="190" t="s">
        <v>136</v>
      </c>
      <c r="C1075" s="2"/>
      <c r="D1075" s="34">
        <f>SUM(D1073:D1074)</f>
        <v>300</v>
      </c>
      <c r="E1075" s="17">
        <f t="shared" ref="E1075:E1076" si="74">G1075/D1075</f>
        <v>8</v>
      </c>
      <c r="F1075" s="34">
        <f>SUM(F1073:F1074)</f>
        <v>10</v>
      </c>
      <c r="G1075" s="34">
        <f>SUM(G1073:G1074)</f>
        <v>2400</v>
      </c>
    </row>
    <row r="1076" spans="1:8" ht="18" hidden="1" customHeight="1" x14ac:dyDescent="0.25">
      <c r="A1076" s="67">
        <v>1</v>
      </c>
      <c r="B1076" s="270" t="s">
        <v>112</v>
      </c>
      <c r="C1076" s="2"/>
      <c r="D1076" s="266">
        <f t="shared" ref="D1076" si="75">D1075</f>
        <v>300</v>
      </c>
      <c r="E1076" s="17">
        <f t="shared" si="74"/>
        <v>8</v>
      </c>
      <c r="F1076" s="266">
        <f>F1075</f>
        <v>10</v>
      </c>
      <c r="G1076" s="266">
        <f t="shared" ref="G1076" si="76">G1075</f>
        <v>2400</v>
      </c>
    </row>
    <row r="1077" spans="1:8" ht="15.75" hidden="1" thickBot="1" x14ac:dyDescent="0.3">
      <c r="A1077" s="67">
        <v>1</v>
      </c>
      <c r="B1077" s="242" t="s">
        <v>10</v>
      </c>
      <c r="C1077" s="242"/>
      <c r="D1077" s="311"/>
      <c r="E1077" s="311"/>
      <c r="F1077" s="311"/>
      <c r="G1077" s="311"/>
    </row>
    <row r="1078" spans="1:8" ht="26.25" hidden="1" customHeight="1" x14ac:dyDescent="0.25">
      <c r="A1078" s="67">
        <v>1</v>
      </c>
      <c r="B1078" s="588" t="s">
        <v>256</v>
      </c>
      <c r="C1078" s="589"/>
      <c r="D1078" s="312"/>
      <c r="E1078" s="312"/>
      <c r="F1078" s="312"/>
      <c r="G1078" s="312"/>
    </row>
    <row r="1079" spans="1:8" ht="18" hidden="1" customHeight="1" x14ac:dyDescent="0.25">
      <c r="A1079" s="67">
        <v>1</v>
      </c>
      <c r="B1079" s="68" t="s">
        <v>4</v>
      </c>
      <c r="C1079" s="313"/>
      <c r="D1079" s="3"/>
      <c r="E1079" s="3"/>
      <c r="F1079" s="3"/>
      <c r="G1079" s="3"/>
    </row>
    <row r="1080" spans="1:8" hidden="1" x14ac:dyDescent="0.25">
      <c r="A1080" s="67">
        <v>1</v>
      </c>
      <c r="B1080" s="58" t="s">
        <v>21</v>
      </c>
      <c r="C1080" s="89">
        <v>340</v>
      </c>
      <c r="D1080" s="2">
        <v>220</v>
      </c>
      <c r="E1080" s="59">
        <v>12</v>
      </c>
      <c r="F1080" s="3">
        <f>ROUND(G1080/C1080,0)</f>
        <v>8</v>
      </c>
      <c r="G1080" s="3">
        <f>ROUND(D1080*E1080,0)</f>
        <v>2640</v>
      </c>
    </row>
    <row r="1081" spans="1:8" hidden="1" x14ac:dyDescent="0.25">
      <c r="A1081" s="67">
        <v>1</v>
      </c>
      <c r="B1081" s="58" t="s">
        <v>57</v>
      </c>
      <c r="C1081" s="89">
        <v>340</v>
      </c>
      <c r="D1081" s="2">
        <v>100</v>
      </c>
      <c r="E1081" s="59">
        <v>12</v>
      </c>
      <c r="F1081" s="3">
        <f>ROUND(G1081/C1081,0)</f>
        <v>4</v>
      </c>
      <c r="G1081" s="3">
        <f>ROUND(D1081*E1081,0)</f>
        <v>1200</v>
      </c>
    </row>
    <row r="1082" spans="1:8" hidden="1" x14ac:dyDescent="0.25">
      <c r="A1082" s="67">
        <v>1</v>
      </c>
      <c r="B1082" s="58" t="s">
        <v>11</v>
      </c>
      <c r="C1082" s="89">
        <v>340</v>
      </c>
      <c r="D1082" s="2">
        <v>180</v>
      </c>
      <c r="E1082" s="59">
        <v>9</v>
      </c>
      <c r="F1082" s="3">
        <f>ROUND(G1082/C1082,0)</f>
        <v>5</v>
      </c>
      <c r="G1082" s="3">
        <f>ROUND(D1082*E1082,0)</f>
        <v>1620</v>
      </c>
    </row>
    <row r="1083" spans="1:8" hidden="1" x14ac:dyDescent="0.25">
      <c r="A1083" s="67">
        <v>1</v>
      </c>
      <c r="B1083" s="58" t="s">
        <v>58</v>
      </c>
      <c r="C1083" s="89">
        <v>340</v>
      </c>
      <c r="D1083" s="2">
        <v>40</v>
      </c>
      <c r="E1083" s="76">
        <v>13</v>
      </c>
      <c r="F1083" s="3">
        <f>ROUND(G1083/C1083,0)</f>
        <v>2</v>
      </c>
      <c r="G1083" s="3">
        <f>ROUND(D1083*E1083,0)</f>
        <v>520</v>
      </c>
    </row>
    <row r="1084" spans="1:8" ht="15.75" hidden="1" customHeight="1" x14ac:dyDescent="0.25">
      <c r="A1084" s="67">
        <v>1</v>
      </c>
      <c r="B1084" s="314" t="s">
        <v>5</v>
      </c>
      <c r="C1084" s="315">
        <v>340</v>
      </c>
      <c r="D1084" s="315">
        <f>D1080+D1081+D1082+D1083</f>
        <v>540</v>
      </c>
      <c r="E1084" s="17">
        <f t="shared" ref="E1084" si="77">G1084/D1084</f>
        <v>11.074074074074074</v>
      </c>
      <c r="F1084" s="315">
        <f>F1080+F1081+F1082+F1083</f>
        <v>19</v>
      </c>
      <c r="G1084" s="315">
        <f>G1080+G1081+G1082+G1083</f>
        <v>5980</v>
      </c>
    </row>
    <row r="1085" spans="1:8" s="45" customFormat="1" ht="18.75" hidden="1" customHeight="1" x14ac:dyDescent="0.25">
      <c r="A1085" s="67">
        <v>1</v>
      </c>
      <c r="B1085" s="21" t="s">
        <v>195</v>
      </c>
      <c r="C1085" s="21"/>
      <c r="D1085" s="73"/>
      <c r="E1085" s="44"/>
      <c r="F1085" s="44"/>
      <c r="G1085" s="44"/>
      <c r="H1085" s="233"/>
    </row>
    <row r="1086" spans="1:8" s="45" customFormat="1" ht="30" hidden="1" x14ac:dyDescent="0.25">
      <c r="A1086" s="67">
        <v>1</v>
      </c>
      <c r="B1086" s="23" t="s">
        <v>313</v>
      </c>
      <c r="C1086" s="46"/>
      <c r="D1086" s="44">
        <f>SUM(D1088,D1089,D1091)+D1087/2.7</f>
        <v>8606.2962962962956</v>
      </c>
      <c r="E1086" s="44"/>
      <c r="F1086" s="44"/>
      <c r="G1086" s="44"/>
      <c r="H1086" s="233"/>
    </row>
    <row r="1087" spans="1:8" s="45" customFormat="1" hidden="1" x14ac:dyDescent="0.25">
      <c r="A1087" s="67">
        <v>1</v>
      </c>
      <c r="B1087" s="23" t="s">
        <v>278</v>
      </c>
      <c r="C1087" s="28"/>
      <c r="D1087" s="3">
        <f>365+30</f>
        <v>395</v>
      </c>
      <c r="E1087" s="28"/>
      <c r="F1087" s="28"/>
      <c r="G1087" s="28"/>
      <c r="H1087" s="233"/>
    </row>
    <row r="1088" spans="1:8" s="45" customFormat="1" hidden="1" x14ac:dyDescent="0.25">
      <c r="A1088" s="67">
        <v>1</v>
      </c>
      <c r="B1088" s="47" t="s">
        <v>196</v>
      </c>
      <c r="C1088" s="46"/>
      <c r="D1088" s="44"/>
      <c r="E1088" s="44"/>
      <c r="F1088" s="44"/>
      <c r="G1088" s="44"/>
      <c r="H1088" s="233"/>
    </row>
    <row r="1089" spans="1:8" s="45" customFormat="1" ht="39" hidden="1" customHeight="1" x14ac:dyDescent="0.25">
      <c r="A1089" s="67">
        <v>1</v>
      </c>
      <c r="B1089" s="47" t="s">
        <v>197</v>
      </c>
      <c r="C1089" s="46"/>
      <c r="D1089" s="3">
        <v>260</v>
      </c>
      <c r="E1089" s="44"/>
      <c r="F1089" s="44"/>
      <c r="G1089" s="44"/>
      <c r="H1089" s="233"/>
    </row>
    <row r="1090" spans="1:8" s="45" customFormat="1" ht="30" hidden="1" x14ac:dyDescent="0.25">
      <c r="A1090" s="67">
        <v>1</v>
      </c>
      <c r="B1090" s="47" t="s">
        <v>198</v>
      </c>
      <c r="C1090" s="46"/>
      <c r="D1090" s="3"/>
      <c r="E1090" s="44"/>
      <c r="F1090" s="44"/>
      <c r="G1090" s="44"/>
      <c r="H1090" s="233"/>
    </row>
    <row r="1091" spans="1:8" s="45" customFormat="1" ht="15.75" hidden="1" customHeight="1" x14ac:dyDescent="0.25">
      <c r="A1091" s="67">
        <v>1</v>
      </c>
      <c r="B1091" s="23" t="s">
        <v>199</v>
      </c>
      <c r="C1091" s="46"/>
      <c r="D1091" s="3">
        <v>8200</v>
      </c>
      <c r="E1091" s="44"/>
      <c r="F1091" s="44"/>
      <c r="G1091" s="44"/>
      <c r="H1091" s="233"/>
    </row>
    <row r="1092" spans="1:8" s="45" customFormat="1" ht="48" hidden="1" customHeight="1" x14ac:dyDescent="0.25">
      <c r="A1092" s="67">
        <v>1</v>
      </c>
      <c r="B1092" s="23" t="s">
        <v>277</v>
      </c>
      <c r="C1092" s="46"/>
      <c r="D1092" s="13">
        <v>0</v>
      </c>
      <c r="E1092" s="44"/>
      <c r="F1092" s="44"/>
      <c r="G1092" s="44"/>
      <c r="H1092" s="233"/>
    </row>
    <row r="1093" spans="1:8" hidden="1" x14ac:dyDescent="0.25">
      <c r="A1093" s="67">
        <v>1</v>
      </c>
      <c r="B1093" s="24" t="s">
        <v>114</v>
      </c>
      <c r="C1093" s="22"/>
      <c r="D1093" s="3">
        <f>D1094+D1095</f>
        <v>8950.2941176470595</v>
      </c>
      <c r="E1093" s="316"/>
      <c r="F1093" s="316"/>
      <c r="G1093" s="316"/>
    </row>
    <row r="1094" spans="1:8" hidden="1" x14ac:dyDescent="0.25">
      <c r="A1094" s="67">
        <v>1</v>
      </c>
      <c r="B1094" s="24" t="s">
        <v>251</v>
      </c>
      <c r="C1094" s="178"/>
      <c r="D1094" s="3">
        <v>8005</v>
      </c>
      <c r="E1094" s="316"/>
      <c r="F1094" s="316"/>
      <c r="G1094" s="316"/>
    </row>
    <row r="1095" spans="1:8" hidden="1" x14ac:dyDescent="0.25">
      <c r="A1095" s="67">
        <v>1</v>
      </c>
      <c r="B1095" s="24" t="s">
        <v>253</v>
      </c>
      <c r="C1095" s="178"/>
      <c r="D1095" s="13">
        <f>D1096/8.5</f>
        <v>945.29411764705878</v>
      </c>
      <c r="E1095" s="316"/>
      <c r="F1095" s="316"/>
      <c r="G1095" s="316"/>
    </row>
    <row r="1096" spans="1:8" s="45" customFormat="1" hidden="1" x14ac:dyDescent="0.25">
      <c r="A1096" s="67">
        <v>1</v>
      </c>
      <c r="B1096" s="43" t="s">
        <v>252</v>
      </c>
      <c r="C1096" s="234"/>
      <c r="D1096" s="3">
        <v>8035</v>
      </c>
      <c r="E1096" s="44"/>
      <c r="F1096" s="44"/>
      <c r="G1096" s="44"/>
      <c r="H1096" s="233"/>
    </row>
    <row r="1097" spans="1:8" s="45" customFormat="1" ht="15.75" hidden="1" customHeight="1" x14ac:dyDescent="0.25">
      <c r="A1097" s="67">
        <v>1</v>
      </c>
      <c r="B1097" s="48" t="s">
        <v>200</v>
      </c>
      <c r="C1097" s="49"/>
      <c r="D1097" s="46">
        <f>D1086+ROUND(D1094*3.2,0)+D1096/3.9</f>
        <v>36282.552706552699</v>
      </c>
      <c r="E1097" s="50"/>
      <c r="F1097" s="50"/>
      <c r="G1097" s="55"/>
      <c r="H1097" s="233"/>
    </row>
    <row r="1098" spans="1:8" s="45" customFormat="1" ht="15.75" hidden="1" customHeight="1" x14ac:dyDescent="0.25">
      <c r="A1098" s="67">
        <v>1</v>
      </c>
      <c r="B1098" s="21" t="s">
        <v>147</v>
      </c>
      <c r="C1098" s="22"/>
      <c r="D1098" s="3"/>
      <c r="E1098" s="50"/>
      <c r="F1098" s="50"/>
      <c r="G1098" s="55"/>
      <c r="H1098" s="233"/>
    </row>
    <row r="1099" spans="1:8" s="45" customFormat="1" ht="30" hidden="1" x14ac:dyDescent="0.25">
      <c r="A1099" s="67">
        <v>1</v>
      </c>
      <c r="B1099" s="23" t="s">
        <v>313</v>
      </c>
      <c r="C1099" s="22"/>
      <c r="D1099" s="3">
        <f>SUM(D1100,D1101,D1108,D1114,D1115,D1116)</f>
        <v>3450</v>
      </c>
      <c r="E1099" s="50"/>
      <c r="F1099" s="50"/>
      <c r="G1099" s="55"/>
      <c r="H1099" s="233"/>
    </row>
    <row r="1100" spans="1:8" s="45" customFormat="1" ht="15.75" hidden="1" customHeight="1" x14ac:dyDescent="0.25">
      <c r="A1100" s="67">
        <v>1</v>
      </c>
      <c r="B1100" s="23" t="s">
        <v>196</v>
      </c>
      <c r="C1100" s="22"/>
      <c r="D1100" s="3"/>
      <c r="E1100" s="50"/>
      <c r="F1100" s="50"/>
      <c r="G1100" s="55"/>
      <c r="H1100" s="233"/>
    </row>
    <row r="1101" spans="1:8" s="45" customFormat="1" ht="15.75" hidden="1" customHeight="1" x14ac:dyDescent="0.25">
      <c r="A1101" s="67">
        <v>1</v>
      </c>
      <c r="B1101" s="47" t="s">
        <v>201</v>
      </c>
      <c r="C1101" s="22"/>
      <c r="D1101" s="3">
        <f>D1102+D1103+D1104+D1106</f>
        <v>3008</v>
      </c>
      <c r="E1101" s="50"/>
      <c r="F1101" s="50"/>
      <c r="G1101" s="55"/>
      <c r="H1101" s="233"/>
    </row>
    <row r="1102" spans="1:8" s="45" customFormat="1" ht="19.5" hidden="1" customHeight="1" x14ac:dyDescent="0.25">
      <c r="A1102" s="67">
        <v>1</v>
      </c>
      <c r="B1102" s="51" t="s">
        <v>202</v>
      </c>
      <c r="C1102" s="22"/>
      <c r="D1102" s="44">
        <v>2450</v>
      </c>
      <c r="E1102" s="50"/>
      <c r="F1102" s="50"/>
      <c r="G1102" s="55"/>
      <c r="H1102" s="233"/>
    </row>
    <row r="1103" spans="1:8" s="45" customFormat="1" ht="15.75" hidden="1" customHeight="1" x14ac:dyDescent="0.25">
      <c r="A1103" s="67">
        <v>1</v>
      </c>
      <c r="B1103" s="51" t="s">
        <v>203</v>
      </c>
      <c r="C1103" s="22"/>
      <c r="D1103" s="44">
        <v>558</v>
      </c>
      <c r="E1103" s="50"/>
      <c r="F1103" s="50"/>
      <c r="G1103" s="55"/>
      <c r="H1103" s="233"/>
    </row>
    <row r="1104" spans="1:8" s="45" customFormat="1" ht="30.75" hidden="1" customHeight="1" x14ac:dyDescent="0.25">
      <c r="A1104" s="67">
        <v>1</v>
      </c>
      <c r="B1104" s="51" t="s">
        <v>204</v>
      </c>
      <c r="C1104" s="22"/>
      <c r="D1104" s="44"/>
      <c r="E1104" s="50"/>
      <c r="F1104" s="50"/>
      <c r="G1104" s="55"/>
      <c r="H1104" s="233"/>
    </row>
    <row r="1105" spans="1:8" s="45" customFormat="1" hidden="1" x14ac:dyDescent="0.25">
      <c r="A1105" s="67">
        <v>1</v>
      </c>
      <c r="B1105" s="51" t="s">
        <v>205</v>
      </c>
      <c r="C1105" s="22"/>
      <c r="D1105" s="44"/>
      <c r="E1105" s="50"/>
      <c r="F1105" s="50"/>
      <c r="G1105" s="55"/>
      <c r="H1105" s="233"/>
    </row>
    <row r="1106" spans="1:8" s="45" customFormat="1" ht="30" hidden="1" x14ac:dyDescent="0.25">
      <c r="A1106" s="67">
        <v>1</v>
      </c>
      <c r="B1106" s="51" t="s">
        <v>206</v>
      </c>
      <c r="C1106" s="22"/>
      <c r="D1106" s="44"/>
      <c r="E1106" s="50"/>
      <c r="F1106" s="50"/>
      <c r="G1106" s="55"/>
      <c r="H1106" s="233"/>
    </row>
    <row r="1107" spans="1:8" s="45" customFormat="1" hidden="1" x14ac:dyDescent="0.25">
      <c r="A1107" s="67">
        <v>1</v>
      </c>
      <c r="B1107" s="51" t="s">
        <v>205</v>
      </c>
      <c r="C1107" s="22"/>
      <c r="D1107" s="75"/>
      <c r="E1107" s="50"/>
      <c r="F1107" s="50"/>
      <c r="G1107" s="55"/>
      <c r="H1107" s="233"/>
    </row>
    <row r="1108" spans="1:8" s="45" customFormat="1" ht="30" hidden="1" customHeight="1" x14ac:dyDescent="0.25">
      <c r="A1108" s="67">
        <v>1</v>
      </c>
      <c r="B1108" s="47" t="s">
        <v>207</v>
      </c>
      <c r="C1108" s="22"/>
      <c r="D1108" s="3">
        <f>SUM(D1109,D1110,D1112)</f>
        <v>442</v>
      </c>
      <c r="E1108" s="50"/>
      <c r="F1108" s="50"/>
      <c r="G1108" s="55"/>
      <c r="H1108" s="233"/>
    </row>
    <row r="1109" spans="1:8" s="45" customFormat="1" ht="30" hidden="1" x14ac:dyDescent="0.25">
      <c r="A1109" s="67">
        <v>1</v>
      </c>
      <c r="B1109" s="51" t="s">
        <v>208</v>
      </c>
      <c r="C1109" s="22"/>
      <c r="D1109" s="3">
        <v>442</v>
      </c>
      <c r="E1109" s="50"/>
      <c r="F1109" s="50"/>
      <c r="G1109" s="55"/>
      <c r="H1109" s="233"/>
    </row>
    <row r="1110" spans="1:8" s="45" customFormat="1" ht="45" hidden="1" x14ac:dyDescent="0.25">
      <c r="A1110" s="67">
        <v>1</v>
      </c>
      <c r="B1110" s="51" t="s">
        <v>209</v>
      </c>
      <c r="C1110" s="22"/>
      <c r="D1110" s="41"/>
      <c r="E1110" s="50"/>
      <c r="F1110" s="50"/>
      <c r="G1110" s="55"/>
      <c r="H1110" s="233"/>
    </row>
    <row r="1111" spans="1:8" s="45" customFormat="1" hidden="1" x14ac:dyDescent="0.25">
      <c r="A1111" s="67">
        <v>1</v>
      </c>
      <c r="B1111" s="51" t="s">
        <v>205</v>
      </c>
      <c r="C1111" s="22"/>
      <c r="D1111" s="41"/>
      <c r="E1111" s="50"/>
      <c r="F1111" s="50"/>
      <c r="G1111" s="55"/>
      <c r="H1111" s="233"/>
    </row>
    <row r="1112" spans="1:8" s="45" customFormat="1" ht="45" hidden="1" x14ac:dyDescent="0.25">
      <c r="A1112" s="67">
        <v>1</v>
      </c>
      <c r="B1112" s="51" t="s">
        <v>210</v>
      </c>
      <c r="C1112" s="22"/>
      <c r="D1112" s="41"/>
      <c r="E1112" s="50"/>
      <c r="F1112" s="50"/>
      <c r="G1112" s="55"/>
      <c r="H1112" s="233"/>
    </row>
    <row r="1113" spans="1:8" s="45" customFormat="1" hidden="1" x14ac:dyDescent="0.25">
      <c r="A1113" s="67">
        <v>1</v>
      </c>
      <c r="B1113" s="51" t="s">
        <v>205</v>
      </c>
      <c r="C1113" s="22"/>
      <c r="D1113" s="41"/>
      <c r="E1113" s="50"/>
      <c r="F1113" s="50"/>
      <c r="G1113" s="55"/>
      <c r="H1113" s="233"/>
    </row>
    <row r="1114" spans="1:8" s="45" customFormat="1" ht="31.5" hidden="1" customHeight="1" x14ac:dyDescent="0.25">
      <c r="A1114" s="67">
        <v>1</v>
      </c>
      <c r="B1114" s="47" t="s">
        <v>211</v>
      </c>
      <c r="C1114" s="22"/>
      <c r="D1114" s="3"/>
      <c r="E1114" s="50"/>
      <c r="F1114" s="50"/>
      <c r="G1114" s="55"/>
      <c r="H1114" s="233"/>
    </row>
    <row r="1115" spans="1:8" s="45" customFormat="1" ht="15.75" hidden="1" customHeight="1" x14ac:dyDescent="0.25">
      <c r="A1115" s="67">
        <v>1</v>
      </c>
      <c r="B1115" s="47" t="s">
        <v>212</v>
      </c>
      <c r="C1115" s="22"/>
      <c r="D1115" s="3"/>
      <c r="E1115" s="50"/>
      <c r="F1115" s="50"/>
      <c r="G1115" s="55"/>
      <c r="H1115" s="233"/>
    </row>
    <row r="1116" spans="1:8" s="45" customFormat="1" ht="15.75" hidden="1" customHeight="1" x14ac:dyDescent="0.25">
      <c r="A1116" s="67">
        <v>1</v>
      </c>
      <c r="B1116" s="23" t="s">
        <v>213</v>
      </c>
      <c r="C1116" s="22"/>
      <c r="D1116" s="3"/>
      <c r="E1116" s="50"/>
      <c r="F1116" s="50"/>
      <c r="G1116" s="55"/>
      <c r="H1116" s="233"/>
    </row>
    <row r="1117" spans="1:8" s="45" customFormat="1" hidden="1" x14ac:dyDescent="0.25">
      <c r="A1117" s="67">
        <v>1</v>
      </c>
      <c r="B1117" s="24" t="s">
        <v>114</v>
      </c>
      <c r="C1117" s="46"/>
      <c r="D1117" s="44">
        <v>50</v>
      </c>
      <c r="E1117" s="50"/>
      <c r="F1117" s="50"/>
      <c r="G1117" s="55"/>
      <c r="H1117" s="233"/>
    </row>
    <row r="1118" spans="1:8" s="45" customFormat="1" hidden="1" x14ac:dyDescent="0.25">
      <c r="A1118" s="67">
        <v>1</v>
      </c>
      <c r="B1118" s="43" t="s">
        <v>144</v>
      </c>
      <c r="C1118" s="46"/>
      <c r="D1118" s="75"/>
      <c r="E1118" s="50"/>
      <c r="F1118" s="50"/>
      <c r="G1118" s="55"/>
      <c r="H1118" s="233"/>
    </row>
    <row r="1119" spans="1:8" ht="30" hidden="1" x14ac:dyDescent="0.25">
      <c r="A1119" s="67">
        <v>1</v>
      </c>
      <c r="B1119" s="24" t="s">
        <v>115</v>
      </c>
      <c r="C1119" s="22"/>
      <c r="D1119" s="3">
        <v>1500</v>
      </c>
      <c r="E1119" s="316"/>
      <c r="F1119" s="316"/>
      <c r="G1119" s="316"/>
    </row>
    <row r="1120" spans="1:8" s="45" customFormat="1" ht="15.75" hidden="1" customHeight="1" x14ac:dyDescent="0.25">
      <c r="A1120" s="67">
        <v>1</v>
      </c>
      <c r="B1120" s="24" t="s">
        <v>214</v>
      </c>
      <c r="C1120" s="22"/>
      <c r="D1120" s="3"/>
      <c r="E1120" s="50"/>
      <c r="F1120" s="50"/>
      <c r="G1120" s="55"/>
      <c r="H1120" s="233"/>
    </row>
    <row r="1121" spans="1:8" s="45" customFormat="1" hidden="1" x14ac:dyDescent="0.25">
      <c r="A1121" s="67">
        <v>1</v>
      </c>
      <c r="B1121" s="52"/>
      <c r="C1121" s="22"/>
      <c r="D1121" s="3"/>
      <c r="E1121" s="50"/>
      <c r="F1121" s="50"/>
      <c r="G1121" s="55"/>
      <c r="H1121" s="233"/>
    </row>
    <row r="1122" spans="1:8" s="45" customFormat="1" hidden="1" x14ac:dyDescent="0.25">
      <c r="A1122" s="67">
        <v>1</v>
      </c>
      <c r="B1122" s="53" t="s">
        <v>146</v>
      </c>
      <c r="C1122" s="22"/>
      <c r="D1122" s="18">
        <f>D1099+ROUND(D1117*3.2,0)+D1119</f>
        <v>5110</v>
      </c>
      <c r="E1122" s="50"/>
      <c r="F1122" s="50"/>
      <c r="G1122" s="55"/>
      <c r="H1122" s="233"/>
    </row>
    <row r="1123" spans="1:8" s="45" customFormat="1" hidden="1" x14ac:dyDescent="0.25">
      <c r="A1123" s="67">
        <v>1</v>
      </c>
      <c r="B1123" s="54" t="s">
        <v>145</v>
      </c>
      <c r="C1123" s="22"/>
      <c r="D1123" s="18">
        <f>SUM(D1097,D1122)</f>
        <v>41392.552706552699</v>
      </c>
      <c r="E1123" s="50"/>
      <c r="F1123" s="50"/>
      <c r="G1123" s="55"/>
      <c r="H1123" s="233"/>
    </row>
    <row r="1124" spans="1:8" ht="15.75" hidden="1" customHeight="1" x14ac:dyDescent="0.25">
      <c r="A1124" s="67">
        <v>1</v>
      </c>
      <c r="B1124" s="27" t="s">
        <v>7</v>
      </c>
      <c r="C1124" s="47"/>
      <c r="D1124" s="47"/>
      <c r="E1124" s="47"/>
      <c r="F1124" s="47"/>
      <c r="G1124" s="18"/>
    </row>
    <row r="1125" spans="1:8" ht="15.75" hidden="1" customHeight="1" x14ac:dyDescent="0.25">
      <c r="A1125" s="67">
        <v>1</v>
      </c>
      <c r="B1125" s="33" t="s">
        <v>134</v>
      </c>
      <c r="C1125" s="47"/>
      <c r="D1125" s="297"/>
      <c r="E1125" s="47"/>
      <c r="F1125" s="297"/>
      <c r="G1125" s="18"/>
    </row>
    <row r="1126" spans="1:8" ht="15.75" hidden="1" customHeight="1" x14ac:dyDescent="0.25">
      <c r="A1126" s="67">
        <v>1</v>
      </c>
      <c r="B1126" s="29" t="s">
        <v>21</v>
      </c>
      <c r="C1126" s="47">
        <v>340</v>
      </c>
      <c r="D1126" s="3">
        <v>25</v>
      </c>
      <c r="E1126" s="57">
        <v>12</v>
      </c>
      <c r="F1126" s="3">
        <f>ROUND(G1126/C1126,0)</f>
        <v>1</v>
      </c>
      <c r="G1126" s="3">
        <f>ROUND(D1126*E1126,0)</f>
        <v>300</v>
      </c>
    </row>
    <row r="1127" spans="1:8" ht="15.75" hidden="1" customHeight="1" x14ac:dyDescent="0.25">
      <c r="A1127" s="67">
        <v>1</v>
      </c>
      <c r="B1127" s="29" t="s">
        <v>57</v>
      </c>
      <c r="C1127" s="47">
        <v>340</v>
      </c>
      <c r="D1127" s="3">
        <v>25</v>
      </c>
      <c r="E1127" s="57">
        <v>12</v>
      </c>
      <c r="F1127" s="3">
        <f>ROUND(G1127/C1127,0)</f>
        <v>1</v>
      </c>
      <c r="G1127" s="3">
        <f>ROUND(D1127*E1127,0)</f>
        <v>300</v>
      </c>
    </row>
    <row r="1128" spans="1:8" ht="15.75" hidden="1" customHeight="1" x14ac:dyDescent="0.25">
      <c r="A1128" s="67">
        <v>1</v>
      </c>
      <c r="B1128" s="190" t="s">
        <v>9</v>
      </c>
      <c r="C1128" s="47"/>
      <c r="D1128" s="34">
        <f>D1126+D1127</f>
        <v>50</v>
      </c>
      <c r="E1128" s="17">
        <f t="shared" ref="E1128" si="78">G1128/D1128</f>
        <v>12</v>
      </c>
      <c r="F1128" s="298">
        <f>F1126+F1127</f>
        <v>2</v>
      </c>
      <c r="G1128" s="18">
        <f>G1126+G1127</f>
        <v>600</v>
      </c>
    </row>
    <row r="1129" spans="1:8" ht="15.75" hidden="1" customHeight="1" x14ac:dyDescent="0.25">
      <c r="A1129" s="67">
        <v>1</v>
      </c>
      <c r="B1129" s="270" t="s">
        <v>112</v>
      </c>
      <c r="C1129" s="2"/>
      <c r="D1129" s="266">
        <f t="shared" ref="D1129" si="79">D1128</f>
        <v>50</v>
      </c>
      <c r="E1129" s="17">
        <f t="shared" ref="E1129:G1129" si="80">E1128</f>
        <v>12</v>
      </c>
      <c r="F1129" s="266">
        <f t="shared" si="80"/>
        <v>2</v>
      </c>
      <c r="G1129" s="266">
        <f t="shared" si="80"/>
        <v>600</v>
      </c>
    </row>
    <row r="1130" spans="1:8" ht="18.75" hidden="1" customHeight="1" thickBot="1" x14ac:dyDescent="0.3">
      <c r="A1130" s="67">
        <v>1</v>
      </c>
      <c r="B1130" s="225" t="s">
        <v>10</v>
      </c>
      <c r="C1130" s="317"/>
      <c r="D1130" s="226"/>
      <c r="E1130" s="318"/>
      <c r="F1130" s="226"/>
      <c r="G1130" s="226"/>
    </row>
    <row r="1131" spans="1:8" ht="29.25" hidden="1" x14ac:dyDescent="0.25">
      <c r="A1131" s="67">
        <v>1</v>
      </c>
      <c r="B1131" s="61" t="s">
        <v>257</v>
      </c>
      <c r="C1131" s="5"/>
      <c r="D1131" s="62">
        <f>D1132+D1134</f>
        <v>205595</v>
      </c>
      <c r="E1131" s="3"/>
      <c r="F1131" s="3"/>
      <c r="G1131" s="3"/>
    </row>
    <row r="1132" spans="1:8" ht="19.5" hidden="1" customHeight="1" x14ac:dyDescent="0.25">
      <c r="A1132" s="67">
        <v>1</v>
      </c>
      <c r="B1132" s="39" t="s">
        <v>162</v>
      </c>
      <c r="C1132" s="316"/>
      <c r="D1132" s="62">
        <f>D1133</f>
        <v>205570</v>
      </c>
      <c r="E1132" s="3"/>
      <c r="F1132" s="3"/>
      <c r="G1132" s="3"/>
    </row>
    <row r="1133" spans="1:8" ht="15.75" hidden="1" customHeight="1" x14ac:dyDescent="0.25">
      <c r="A1133" s="67">
        <v>1</v>
      </c>
      <c r="B1133" s="40" t="s">
        <v>163</v>
      </c>
      <c r="C1133" s="316"/>
      <c r="D1133" s="2">
        <v>205570</v>
      </c>
      <c r="E1133" s="3"/>
      <c r="F1133" s="3"/>
      <c r="G1133" s="3"/>
    </row>
    <row r="1134" spans="1:8" ht="17.25" hidden="1" customHeight="1" x14ac:dyDescent="0.25">
      <c r="A1134" s="67">
        <v>1</v>
      </c>
      <c r="B1134" s="39" t="s">
        <v>164</v>
      </c>
      <c r="C1134" s="316"/>
      <c r="D1134" s="62">
        <f>D1135</f>
        <v>25</v>
      </c>
      <c r="E1134" s="246"/>
      <c r="F1134" s="246"/>
      <c r="G1134" s="246"/>
    </row>
    <row r="1135" spans="1:8" ht="33.75" hidden="1" customHeight="1" x14ac:dyDescent="0.25">
      <c r="A1135" s="67">
        <v>1</v>
      </c>
      <c r="B1135" s="40" t="s">
        <v>165</v>
      </c>
      <c r="C1135" s="316"/>
      <c r="D1135" s="215">
        <v>25</v>
      </c>
      <c r="E1135" s="3"/>
      <c r="F1135" s="3"/>
      <c r="G1135" s="3"/>
    </row>
    <row r="1136" spans="1:8" ht="15.75" hidden="1" thickBot="1" x14ac:dyDescent="0.3">
      <c r="A1136" s="67">
        <v>1</v>
      </c>
      <c r="B1136" s="242" t="s">
        <v>10</v>
      </c>
      <c r="C1136" s="319"/>
      <c r="D1136" s="319"/>
      <c r="E1136" s="319"/>
      <c r="F1136" s="319"/>
      <c r="G1136" s="319"/>
    </row>
    <row r="1137" spans="1:8" ht="21" hidden="1" customHeight="1" x14ac:dyDescent="0.25">
      <c r="A1137" s="67">
        <v>1</v>
      </c>
      <c r="B1137" s="320" t="s">
        <v>258</v>
      </c>
      <c r="C1137" s="321"/>
      <c r="D1137" s="321"/>
      <c r="E1137" s="321"/>
      <c r="F1137" s="321"/>
      <c r="G1137" s="321"/>
    </row>
    <row r="1138" spans="1:8" s="45" customFormat="1" ht="18.75" hidden="1" customHeight="1" x14ac:dyDescent="0.25">
      <c r="A1138" s="67">
        <v>1</v>
      </c>
      <c r="B1138" s="21" t="s">
        <v>195</v>
      </c>
      <c r="C1138" s="21"/>
      <c r="D1138" s="73"/>
      <c r="E1138" s="44"/>
      <c r="F1138" s="44"/>
      <c r="G1138" s="44"/>
      <c r="H1138" s="233"/>
    </row>
    <row r="1139" spans="1:8" s="45" customFormat="1" ht="30" hidden="1" x14ac:dyDescent="0.25">
      <c r="A1139" s="67">
        <v>1</v>
      </c>
      <c r="B1139" s="23" t="s">
        <v>313</v>
      </c>
      <c r="C1139" s="46"/>
      <c r="D1139" s="44">
        <f>SUM(D1140,D1141,D1142,D1143)</f>
        <v>5800</v>
      </c>
      <c r="E1139" s="44"/>
      <c r="F1139" s="44"/>
      <c r="G1139" s="44"/>
      <c r="H1139" s="233"/>
    </row>
    <row r="1140" spans="1:8" s="45" customFormat="1" hidden="1" x14ac:dyDescent="0.25">
      <c r="A1140" s="67">
        <v>1</v>
      </c>
      <c r="B1140" s="47" t="s">
        <v>196</v>
      </c>
      <c r="C1140" s="46"/>
      <c r="D1140" s="44"/>
      <c r="E1140" s="44"/>
      <c r="F1140" s="44"/>
      <c r="G1140" s="44"/>
      <c r="H1140" s="233"/>
    </row>
    <row r="1141" spans="1:8" s="45" customFormat="1" ht="17.25" hidden="1" customHeight="1" x14ac:dyDescent="0.25">
      <c r="A1141" s="67">
        <v>1</v>
      </c>
      <c r="B1141" s="47" t="s">
        <v>197</v>
      </c>
      <c r="C1141" s="46"/>
      <c r="D1141" s="3">
        <v>100</v>
      </c>
      <c r="E1141" s="44"/>
      <c r="F1141" s="44"/>
      <c r="G1141" s="44"/>
      <c r="H1141" s="233"/>
    </row>
    <row r="1142" spans="1:8" s="45" customFormat="1" ht="30" hidden="1" x14ac:dyDescent="0.25">
      <c r="A1142" s="67">
        <v>1</v>
      </c>
      <c r="B1142" s="47" t="s">
        <v>198</v>
      </c>
      <c r="C1142" s="46"/>
      <c r="D1142" s="3"/>
      <c r="E1142" s="44"/>
      <c r="F1142" s="44"/>
      <c r="G1142" s="44"/>
      <c r="H1142" s="233"/>
    </row>
    <row r="1143" spans="1:8" s="45" customFormat="1" hidden="1" x14ac:dyDescent="0.25">
      <c r="A1143" s="67">
        <v>1</v>
      </c>
      <c r="B1143" s="23" t="s">
        <v>199</v>
      </c>
      <c r="C1143" s="46"/>
      <c r="D1143" s="3">
        <v>5700</v>
      </c>
      <c r="E1143" s="44"/>
      <c r="F1143" s="44"/>
      <c r="G1143" s="44"/>
      <c r="H1143" s="233"/>
    </row>
    <row r="1144" spans="1:8" s="45" customFormat="1" ht="45" hidden="1" x14ac:dyDescent="0.25">
      <c r="A1144" s="67">
        <v>1</v>
      </c>
      <c r="B1144" s="23" t="s">
        <v>277</v>
      </c>
      <c r="C1144" s="46"/>
      <c r="D1144" s="13">
        <v>0</v>
      </c>
      <c r="E1144" s="44"/>
      <c r="F1144" s="44"/>
      <c r="G1144" s="44"/>
      <c r="H1144" s="233"/>
    </row>
    <row r="1145" spans="1:8" hidden="1" x14ac:dyDescent="0.25">
      <c r="A1145" s="67">
        <v>1</v>
      </c>
      <c r="B1145" s="24" t="s">
        <v>114</v>
      </c>
      <c r="C1145" s="22"/>
      <c r="D1145" s="3">
        <v>3000</v>
      </c>
      <c r="E1145" s="3"/>
      <c r="F1145" s="3"/>
      <c r="G1145" s="3"/>
    </row>
    <row r="1146" spans="1:8" s="45" customFormat="1" hidden="1" x14ac:dyDescent="0.25">
      <c r="A1146" s="67">
        <v>1</v>
      </c>
      <c r="B1146" s="43" t="s">
        <v>144</v>
      </c>
      <c r="C1146" s="234"/>
      <c r="D1146" s="3"/>
      <c r="E1146" s="44"/>
      <c r="F1146" s="44"/>
      <c r="G1146" s="44"/>
      <c r="H1146" s="233"/>
    </row>
    <row r="1147" spans="1:8" s="45" customFormat="1" ht="15.75" hidden="1" customHeight="1" x14ac:dyDescent="0.25">
      <c r="A1147" s="67">
        <v>1</v>
      </c>
      <c r="B1147" s="48" t="s">
        <v>200</v>
      </c>
      <c r="C1147" s="49"/>
      <c r="D1147" s="46">
        <f>D1139+ROUND(D1145*3.2,0)</f>
        <v>15400</v>
      </c>
      <c r="E1147" s="50"/>
      <c r="F1147" s="50"/>
      <c r="G1147" s="55"/>
      <c r="H1147" s="233"/>
    </row>
    <row r="1148" spans="1:8" s="45" customFormat="1" ht="15.75" hidden="1" customHeight="1" x14ac:dyDescent="0.25">
      <c r="A1148" s="67">
        <v>1</v>
      </c>
      <c r="B1148" s="21" t="s">
        <v>147</v>
      </c>
      <c r="C1148" s="22"/>
      <c r="D1148" s="3"/>
      <c r="E1148" s="50"/>
      <c r="F1148" s="50"/>
      <c r="G1148" s="55"/>
      <c r="H1148" s="233"/>
    </row>
    <row r="1149" spans="1:8" s="45" customFormat="1" ht="30" hidden="1" x14ac:dyDescent="0.25">
      <c r="A1149" s="67">
        <v>1</v>
      </c>
      <c r="B1149" s="23" t="s">
        <v>313</v>
      </c>
      <c r="C1149" s="22"/>
      <c r="D1149" s="3">
        <f>SUM(D1151,D1152,D1159,D1165,D1166,D1167)+D1150/2.7</f>
        <v>9027.6666666666661</v>
      </c>
      <c r="E1149" s="50"/>
      <c r="F1149" s="50"/>
      <c r="G1149" s="55"/>
      <c r="H1149" s="233"/>
    </row>
    <row r="1150" spans="1:8" s="45" customFormat="1" ht="15.75" hidden="1" customHeight="1" x14ac:dyDescent="0.25">
      <c r="A1150" s="67">
        <v>1</v>
      </c>
      <c r="B1150" s="322" t="s">
        <v>278</v>
      </c>
      <c r="C1150" s="22"/>
      <c r="D1150" s="3">
        <v>8226</v>
      </c>
      <c r="E1150" s="50"/>
      <c r="F1150" s="50"/>
      <c r="G1150" s="55"/>
      <c r="H1150" s="233"/>
    </row>
    <row r="1151" spans="1:8" s="45" customFormat="1" ht="15.75" hidden="1" customHeight="1" x14ac:dyDescent="0.25">
      <c r="A1151" s="67">
        <v>1</v>
      </c>
      <c r="B1151" s="23" t="s">
        <v>196</v>
      </c>
      <c r="C1151" s="22"/>
      <c r="D1151" s="3"/>
      <c r="E1151" s="50"/>
      <c r="F1151" s="50"/>
      <c r="G1151" s="55"/>
      <c r="H1151" s="233"/>
    </row>
    <row r="1152" spans="1:8" s="45" customFormat="1" ht="15.75" hidden="1" customHeight="1" x14ac:dyDescent="0.25">
      <c r="A1152" s="67">
        <v>1</v>
      </c>
      <c r="B1152" s="47" t="s">
        <v>201</v>
      </c>
      <c r="C1152" s="22"/>
      <c r="D1152" s="3">
        <f>D1153+D1154+D1155+D1157</f>
        <v>1369</v>
      </c>
      <c r="E1152" s="50"/>
      <c r="F1152" s="50"/>
      <c r="G1152" s="55"/>
      <c r="H1152" s="233"/>
    </row>
    <row r="1153" spans="1:8" s="45" customFormat="1" ht="19.5" hidden="1" customHeight="1" x14ac:dyDescent="0.25">
      <c r="A1153" s="67">
        <v>1</v>
      </c>
      <c r="B1153" s="51" t="s">
        <v>202</v>
      </c>
      <c r="C1153" s="22"/>
      <c r="D1153" s="44">
        <v>1060</v>
      </c>
      <c r="E1153" s="50"/>
      <c r="F1153" s="50"/>
      <c r="G1153" s="55"/>
      <c r="H1153" s="233"/>
    </row>
    <row r="1154" spans="1:8" s="45" customFormat="1" ht="15.75" hidden="1" customHeight="1" x14ac:dyDescent="0.25">
      <c r="A1154" s="67">
        <v>1</v>
      </c>
      <c r="B1154" s="51" t="s">
        <v>203</v>
      </c>
      <c r="C1154" s="22"/>
      <c r="D1154" s="44">
        <v>309</v>
      </c>
      <c r="E1154" s="50"/>
      <c r="F1154" s="50"/>
      <c r="G1154" s="55"/>
      <c r="H1154" s="233"/>
    </row>
    <row r="1155" spans="1:8" s="45" customFormat="1" ht="30.75" hidden="1" customHeight="1" x14ac:dyDescent="0.25">
      <c r="A1155" s="67">
        <v>1</v>
      </c>
      <c r="B1155" s="51" t="s">
        <v>204</v>
      </c>
      <c r="C1155" s="22"/>
      <c r="D1155" s="44"/>
      <c r="E1155" s="50"/>
      <c r="F1155" s="50"/>
      <c r="G1155" s="55"/>
      <c r="H1155" s="233"/>
    </row>
    <row r="1156" spans="1:8" s="45" customFormat="1" hidden="1" x14ac:dyDescent="0.25">
      <c r="A1156" s="67">
        <v>1</v>
      </c>
      <c r="B1156" s="51" t="s">
        <v>205</v>
      </c>
      <c r="C1156" s="22"/>
      <c r="D1156" s="44"/>
      <c r="E1156" s="50"/>
      <c r="F1156" s="50"/>
      <c r="G1156" s="55"/>
      <c r="H1156" s="233"/>
    </row>
    <row r="1157" spans="1:8" s="45" customFormat="1" ht="30" hidden="1" x14ac:dyDescent="0.25">
      <c r="A1157" s="67">
        <v>1</v>
      </c>
      <c r="B1157" s="51" t="s">
        <v>206</v>
      </c>
      <c r="C1157" s="22"/>
      <c r="D1157" s="44"/>
      <c r="E1157" s="50"/>
      <c r="F1157" s="50"/>
      <c r="G1157" s="55"/>
      <c r="H1157" s="233"/>
    </row>
    <row r="1158" spans="1:8" s="45" customFormat="1" hidden="1" x14ac:dyDescent="0.25">
      <c r="A1158" s="67">
        <v>1</v>
      </c>
      <c r="B1158" s="51" t="s">
        <v>205</v>
      </c>
      <c r="C1158" s="22"/>
      <c r="D1158" s="75"/>
      <c r="E1158" s="50"/>
      <c r="F1158" s="50"/>
      <c r="G1158" s="55"/>
      <c r="H1158" s="233"/>
    </row>
    <row r="1159" spans="1:8" s="45" customFormat="1" ht="30" hidden="1" customHeight="1" x14ac:dyDescent="0.25">
      <c r="A1159" s="67">
        <v>1</v>
      </c>
      <c r="B1159" s="47" t="s">
        <v>207</v>
      </c>
      <c r="C1159" s="22"/>
      <c r="D1159" s="3">
        <f>SUM(D1160,D1161,D1163)</f>
        <v>612</v>
      </c>
      <c r="E1159" s="50"/>
      <c r="F1159" s="50"/>
      <c r="G1159" s="55"/>
      <c r="H1159" s="233"/>
    </row>
    <row r="1160" spans="1:8" s="45" customFormat="1" ht="30" hidden="1" x14ac:dyDescent="0.25">
      <c r="A1160" s="67">
        <v>1</v>
      </c>
      <c r="B1160" s="51" t="s">
        <v>208</v>
      </c>
      <c r="C1160" s="22"/>
      <c r="D1160" s="3">
        <v>612</v>
      </c>
      <c r="E1160" s="50"/>
      <c r="F1160" s="50"/>
      <c r="G1160" s="55"/>
      <c r="H1160" s="233"/>
    </row>
    <row r="1161" spans="1:8" s="45" customFormat="1" ht="45" hidden="1" x14ac:dyDescent="0.25">
      <c r="A1161" s="67">
        <v>1</v>
      </c>
      <c r="B1161" s="51" t="s">
        <v>209</v>
      </c>
      <c r="C1161" s="22"/>
      <c r="D1161" s="41"/>
      <c r="E1161" s="50"/>
      <c r="F1161" s="50"/>
      <c r="G1161" s="55"/>
      <c r="H1161" s="233"/>
    </row>
    <row r="1162" spans="1:8" s="45" customFormat="1" hidden="1" x14ac:dyDescent="0.25">
      <c r="A1162" s="67">
        <v>1</v>
      </c>
      <c r="B1162" s="51" t="s">
        <v>205</v>
      </c>
      <c r="C1162" s="22"/>
      <c r="D1162" s="41"/>
      <c r="E1162" s="50"/>
      <c r="F1162" s="50"/>
      <c r="G1162" s="55"/>
      <c r="H1162" s="233"/>
    </row>
    <row r="1163" spans="1:8" s="45" customFormat="1" ht="45" hidden="1" x14ac:dyDescent="0.25">
      <c r="A1163" s="67">
        <v>1</v>
      </c>
      <c r="B1163" s="51" t="s">
        <v>210</v>
      </c>
      <c r="C1163" s="22"/>
      <c r="D1163" s="41"/>
      <c r="E1163" s="50"/>
      <c r="F1163" s="50"/>
      <c r="G1163" s="55"/>
      <c r="H1163" s="233"/>
    </row>
    <row r="1164" spans="1:8" s="45" customFormat="1" hidden="1" x14ac:dyDescent="0.25">
      <c r="A1164" s="67">
        <v>1</v>
      </c>
      <c r="B1164" s="51" t="s">
        <v>205</v>
      </c>
      <c r="C1164" s="22"/>
      <c r="D1164" s="41"/>
      <c r="E1164" s="50"/>
      <c r="F1164" s="50"/>
      <c r="G1164" s="55"/>
      <c r="H1164" s="233"/>
    </row>
    <row r="1165" spans="1:8" s="45" customFormat="1" ht="31.5" hidden="1" customHeight="1" x14ac:dyDescent="0.25">
      <c r="A1165" s="67">
        <v>1</v>
      </c>
      <c r="B1165" s="47" t="s">
        <v>211</v>
      </c>
      <c r="C1165" s="22"/>
      <c r="D1165" s="3"/>
      <c r="E1165" s="50"/>
      <c r="F1165" s="50"/>
      <c r="G1165" s="55"/>
      <c r="H1165" s="233"/>
    </row>
    <row r="1166" spans="1:8" s="45" customFormat="1" ht="15.75" hidden="1" customHeight="1" x14ac:dyDescent="0.25">
      <c r="A1166" s="67">
        <v>1</v>
      </c>
      <c r="B1166" s="47" t="s">
        <v>212</v>
      </c>
      <c r="C1166" s="22"/>
      <c r="D1166" s="3"/>
      <c r="E1166" s="50"/>
      <c r="F1166" s="50"/>
      <c r="G1166" s="55"/>
      <c r="H1166" s="233"/>
    </row>
    <row r="1167" spans="1:8" s="45" customFormat="1" ht="15.75" hidden="1" customHeight="1" x14ac:dyDescent="0.25">
      <c r="A1167" s="67">
        <v>1</v>
      </c>
      <c r="B1167" s="23" t="s">
        <v>213</v>
      </c>
      <c r="C1167" s="22"/>
      <c r="D1167" s="3">
        <v>4000</v>
      </c>
      <c r="E1167" s="50"/>
      <c r="F1167" s="50"/>
      <c r="G1167" s="55"/>
      <c r="H1167" s="233"/>
    </row>
    <row r="1168" spans="1:8" s="45" customFormat="1" hidden="1" x14ac:dyDescent="0.25">
      <c r="A1168" s="67">
        <v>1</v>
      </c>
      <c r="B1168" s="24" t="s">
        <v>114</v>
      </c>
      <c r="C1168" s="46"/>
      <c r="D1168" s="44">
        <f>D1169/8.5</f>
        <v>9388.2352941176468</v>
      </c>
      <c r="E1168" s="50"/>
      <c r="F1168" s="50"/>
      <c r="G1168" s="55"/>
      <c r="H1168" s="233"/>
    </row>
    <row r="1169" spans="1:8" s="45" customFormat="1" hidden="1" x14ac:dyDescent="0.25">
      <c r="A1169" s="67">
        <v>1</v>
      </c>
      <c r="B1169" s="43" t="s">
        <v>144</v>
      </c>
      <c r="C1169" s="46"/>
      <c r="D1169" s="75">
        <v>79800</v>
      </c>
      <c r="E1169" s="50"/>
      <c r="F1169" s="50"/>
      <c r="G1169" s="55"/>
      <c r="H1169" s="233"/>
    </row>
    <row r="1170" spans="1:8" ht="30" hidden="1" x14ac:dyDescent="0.25">
      <c r="A1170" s="67">
        <v>1</v>
      </c>
      <c r="B1170" s="24" t="s">
        <v>115</v>
      </c>
      <c r="C1170" s="22"/>
      <c r="D1170" s="3">
        <v>370</v>
      </c>
      <c r="E1170" s="3"/>
      <c r="F1170" s="3"/>
      <c r="G1170" s="3"/>
    </row>
    <row r="1171" spans="1:8" s="45" customFormat="1" ht="15.75" hidden="1" customHeight="1" x14ac:dyDescent="0.25">
      <c r="A1171" s="67">
        <v>1</v>
      </c>
      <c r="B1171" s="24" t="s">
        <v>214</v>
      </c>
      <c r="C1171" s="22"/>
      <c r="D1171" s="3"/>
      <c r="E1171" s="50"/>
      <c r="F1171" s="50"/>
      <c r="G1171" s="55"/>
      <c r="H1171" s="233"/>
    </row>
    <row r="1172" spans="1:8" s="45" customFormat="1" hidden="1" x14ac:dyDescent="0.25">
      <c r="A1172" s="67">
        <v>1</v>
      </c>
      <c r="B1172" s="52"/>
      <c r="C1172" s="22"/>
      <c r="D1172" s="3"/>
      <c r="E1172" s="50"/>
      <c r="F1172" s="50"/>
      <c r="G1172" s="55"/>
      <c r="H1172" s="233"/>
    </row>
    <row r="1173" spans="1:8" s="45" customFormat="1" hidden="1" x14ac:dyDescent="0.25">
      <c r="A1173" s="67">
        <v>1</v>
      </c>
      <c r="B1173" s="53" t="s">
        <v>146</v>
      </c>
      <c r="C1173" s="22"/>
      <c r="D1173" s="18">
        <f>D1149+ROUND(D1169/3.9,0)+D1170</f>
        <v>29859.666666666664</v>
      </c>
      <c r="E1173" s="50"/>
      <c r="F1173" s="50"/>
      <c r="G1173" s="55"/>
      <c r="H1173" s="233"/>
    </row>
    <row r="1174" spans="1:8" s="45" customFormat="1" hidden="1" x14ac:dyDescent="0.25">
      <c r="A1174" s="67">
        <v>1</v>
      </c>
      <c r="B1174" s="54" t="s">
        <v>145</v>
      </c>
      <c r="C1174" s="22"/>
      <c r="D1174" s="18">
        <f>SUM(D1147,D1173)</f>
        <v>45259.666666666664</v>
      </c>
      <c r="E1174" s="50"/>
      <c r="F1174" s="50"/>
      <c r="G1174" s="55"/>
      <c r="H1174" s="233"/>
    </row>
    <row r="1175" spans="1:8" ht="15.75" hidden="1" customHeight="1" x14ac:dyDescent="0.25">
      <c r="A1175" s="67">
        <v>1</v>
      </c>
      <c r="B1175" s="33" t="s">
        <v>7</v>
      </c>
      <c r="C1175" s="279"/>
      <c r="D1175" s="3"/>
      <c r="E1175" s="3"/>
      <c r="F1175" s="3"/>
      <c r="G1175" s="3"/>
    </row>
    <row r="1176" spans="1:8" ht="15.75" hidden="1" customHeight="1" x14ac:dyDescent="0.25">
      <c r="A1176" s="67">
        <v>1</v>
      </c>
      <c r="B1176" s="42" t="s">
        <v>76</v>
      </c>
      <c r="C1176" s="279"/>
      <c r="D1176" s="3"/>
      <c r="E1176" s="3"/>
      <c r="F1176" s="3"/>
      <c r="G1176" s="3"/>
    </row>
    <row r="1177" spans="1:8" ht="15.75" hidden="1" customHeight="1" x14ac:dyDescent="0.25">
      <c r="A1177" s="67">
        <v>1</v>
      </c>
      <c r="B1177" s="30" t="s">
        <v>21</v>
      </c>
      <c r="C1177" s="2">
        <v>240</v>
      </c>
      <c r="D1177" s="3">
        <v>210</v>
      </c>
      <c r="E1177" s="59">
        <v>8</v>
      </c>
      <c r="F1177" s="3">
        <f>ROUND(G1177/C1177,0)</f>
        <v>7</v>
      </c>
      <c r="G1177" s="3">
        <f>ROUND(D1177*E1177,0)</f>
        <v>1680</v>
      </c>
    </row>
    <row r="1178" spans="1:8" ht="15.75" hidden="1" customHeight="1" x14ac:dyDescent="0.25">
      <c r="A1178" s="67">
        <v>1</v>
      </c>
      <c r="B1178" s="190" t="s">
        <v>136</v>
      </c>
      <c r="C1178" s="2"/>
      <c r="D1178" s="34">
        <f t="shared" ref="D1178" si="81">D1177</f>
        <v>210</v>
      </c>
      <c r="E1178" s="17">
        <f t="shared" ref="E1178" si="82">G1178/D1178</f>
        <v>8</v>
      </c>
      <c r="F1178" s="34">
        <f t="shared" ref="F1178:G1179" si="83">F1177</f>
        <v>7</v>
      </c>
      <c r="G1178" s="34">
        <f t="shared" si="83"/>
        <v>1680</v>
      </c>
    </row>
    <row r="1179" spans="1:8" ht="15.75" hidden="1" customHeight="1" x14ac:dyDescent="0.25">
      <c r="A1179" s="67">
        <v>1</v>
      </c>
      <c r="B1179" s="270" t="s">
        <v>112</v>
      </c>
      <c r="C1179" s="2"/>
      <c r="D1179" s="266">
        <f t="shared" ref="D1179" si="84">D1178</f>
        <v>210</v>
      </c>
      <c r="E1179" s="275">
        <f>E1178</f>
        <v>8</v>
      </c>
      <c r="F1179" s="266">
        <f t="shared" si="83"/>
        <v>7</v>
      </c>
      <c r="G1179" s="266">
        <f t="shared" si="83"/>
        <v>1680</v>
      </c>
    </row>
    <row r="1180" spans="1:8" ht="18.75" hidden="1" customHeight="1" thickBot="1" x14ac:dyDescent="0.3">
      <c r="A1180" s="67">
        <v>1</v>
      </c>
      <c r="B1180" s="242" t="s">
        <v>10</v>
      </c>
      <c r="C1180" s="242"/>
      <c r="D1180" s="243"/>
      <c r="E1180" s="243"/>
      <c r="F1180" s="243"/>
      <c r="G1180" s="243"/>
    </row>
    <row r="1181" spans="1:8" ht="43.5" hidden="1" x14ac:dyDescent="0.25">
      <c r="A1181" s="67">
        <v>1</v>
      </c>
      <c r="B1181" s="289" t="s">
        <v>259</v>
      </c>
      <c r="C1181" s="93"/>
      <c r="D1181" s="93"/>
      <c r="E1181" s="93"/>
      <c r="F1181" s="93"/>
      <c r="G1181" s="93"/>
    </row>
    <row r="1182" spans="1:8" ht="14.25" hidden="1" customHeight="1" x14ac:dyDescent="0.25">
      <c r="A1182" s="67">
        <v>1</v>
      </c>
      <c r="B1182" s="68" t="s">
        <v>4</v>
      </c>
      <c r="C1182" s="78"/>
      <c r="D1182" s="78"/>
      <c r="E1182" s="78"/>
      <c r="F1182" s="78"/>
      <c r="G1182" s="78"/>
    </row>
    <row r="1183" spans="1:8" hidden="1" x14ac:dyDescent="0.25">
      <c r="A1183" s="67">
        <v>1</v>
      </c>
      <c r="B1183" s="4" t="s">
        <v>133</v>
      </c>
      <c r="C1183" s="89">
        <v>320</v>
      </c>
      <c r="D1183" s="2">
        <v>2600</v>
      </c>
      <c r="E1183" s="57">
        <v>13</v>
      </c>
      <c r="F1183" s="5">
        <f>ROUND(G1183/C1183,0)</f>
        <v>106</v>
      </c>
      <c r="G1183" s="3">
        <f>ROUND(D1183*E1183,0)</f>
        <v>33800</v>
      </c>
    </row>
    <row r="1184" spans="1:8" hidden="1" x14ac:dyDescent="0.25">
      <c r="A1184" s="67">
        <v>1</v>
      </c>
      <c r="B1184" s="294" t="s">
        <v>5</v>
      </c>
      <c r="C1184" s="323">
        <v>320</v>
      </c>
      <c r="D1184" s="62">
        <f t="shared" ref="D1184" si="85">D1183</f>
        <v>2600</v>
      </c>
      <c r="E1184" s="324">
        <f t="shared" ref="E1184:G1184" si="86">E1183</f>
        <v>13</v>
      </c>
      <c r="F1184" s="62">
        <f t="shared" si="86"/>
        <v>106</v>
      </c>
      <c r="G1184" s="62">
        <f t="shared" si="86"/>
        <v>33800</v>
      </c>
    </row>
    <row r="1185" spans="1:7" ht="15.75" hidden="1" x14ac:dyDescent="0.25">
      <c r="A1185" s="67">
        <v>1</v>
      </c>
      <c r="B1185" s="27" t="s">
        <v>284</v>
      </c>
      <c r="C1185" s="47"/>
      <c r="D1185" s="47"/>
      <c r="E1185" s="47"/>
      <c r="F1185" s="47"/>
      <c r="G1185" s="18"/>
    </row>
    <row r="1186" spans="1:7" hidden="1" x14ac:dyDescent="0.25">
      <c r="A1186" s="67">
        <v>1</v>
      </c>
      <c r="B1186" s="33" t="s">
        <v>134</v>
      </c>
      <c r="C1186" s="47"/>
      <c r="D1186" s="297"/>
      <c r="E1186" s="47"/>
      <c r="F1186" s="297"/>
      <c r="G1186" s="18"/>
    </row>
    <row r="1187" spans="1:7" hidden="1" x14ac:dyDescent="0.25">
      <c r="A1187" s="67">
        <v>1</v>
      </c>
      <c r="B1187" s="30" t="s">
        <v>133</v>
      </c>
      <c r="C1187" s="47">
        <v>300</v>
      </c>
      <c r="D1187" s="3">
        <v>360</v>
      </c>
      <c r="E1187" s="57">
        <v>10</v>
      </c>
      <c r="F1187" s="3">
        <f>ROUND(G1187/C1187,0)</f>
        <v>12</v>
      </c>
      <c r="G1187" s="3">
        <f>ROUND(D1187*E1187,0)</f>
        <v>3600</v>
      </c>
    </row>
    <row r="1188" spans="1:7" hidden="1" x14ac:dyDescent="0.25">
      <c r="A1188" s="67">
        <v>1</v>
      </c>
      <c r="B1188" s="236" t="s">
        <v>9</v>
      </c>
      <c r="C1188" s="47">
        <v>300</v>
      </c>
      <c r="D1188" s="3">
        <f t="shared" ref="D1188" si="87">D1187</f>
        <v>360</v>
      </c>
      <c r="E1188" s="57">
        <v>10</v>
      </c>
      <c r="F1188" s="3">
        <f t="shared" ref="F1188:G1189" si="88">F1187</f>
        <v>12</v>
      </c>
      <c r="G1188" s="3">
        <f t="shared" si="88"/>
        <v>3600</v>
      </c>
    </row>
    <row r="1189" spans="1:7" ht="18.75" hidden="1" customHeight="1" x14ac:dyDescent="0.25">
      <c r="A1189" s="67">
        <v>1</v>
      </c>
      <c r="B1189" s="270" t="s">
        <v>112</v>
      </c>
      <c r="C1189" s="47"/>
      <c r="D1189" s="18">
        <f t="shared" ref="D1189" si="89">D1188</f>
        <v>360</v>
      </c>
      <c r="E1189" s="17">
        <f t="shared" ref="E1189" si="90">G1189/D1189</f>
        <v>10</v>
      </c>
      <c r="F1189" s="18">
        <f t="shared" si="88"/>
        <v>12</v>
      </c>
      <c r="G1189" s="18">
        <f t="shared" si="88"/>
        <v>3600</v>
      </c>
    </row>
    <row r="1190" spans="1:7" ht="15.75" hidden="1" thickBot="1" x14ac:dyDescent="0.3">
      <c r="A1190" s="67">
        <v>1</v>
      </c>
      <c r="B1190" s="242" t="s">
        <v>10</v>
      </c>
      <c r="C1190" s="242"/>
      <c r="D1190" s="242"/>
      <c r="E1190" s="242"/>
      <c r="F1190" s="242"/>
      <c r="G1190" s="242"/>
    </row>
  </sheetData>
  <autoFilter ref="A7:H1190"/>
  <mergeCells count="6">
    <mergeCell ref="B2:G3"/>
    <mergeCell ref="C4:C6"/>
    <mergeCell ref="E4:E6"/>
    <mergeCell ref="F4:F6"/>
    <mergeCell ref="D4:D6"/>
    <mergeCell ref="G4:G6"/>
  </mergeCells>
  <pageMargins left="0.6692913385826772" right="0" top="0.74803149606299213" bottom="0.19685039370078741" header="0" footer="0"/>
  <pageSetup paperSize="9"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T641"/>
  <sheetViews>
    <sheetView tabSelected="1" topLeftCell="B1" zoomScale="85" zoomScaleNormal="85" zoomScaleSheetLayoutView="100" workbookViewId="0">
      <pane ySplit="7" topLeftCell="A146" activePane="bottomLeft" state="frozen"/>
      <selection activeCell="B3" sqref="B3:G4"/>
      <selection pane="bottomLeft" activeCell="E155" sqref="E155"/>
    </sheetView>
  </sheetViews>
  <sheetFormatPr defaultColWidth="15.7109375" defaultRowHeight="15" x14ac:dyDescent="0.25"/>
  <cols>
    <col min="1" max="1" width="3.85546875" style="6" hidden="1" customWidth="1"/>
    <col min="2" max="2" width="47.140625" style="6" customWidth="1"/>
    <col min="3" max="3" width="9.5703125" style="6" customWidth="1"/>
    <col min="4" max="4" width="12.85546875" style="6" customWidth="1"/>
    <col min="5" max="5" width="13.7109375" style="6" customWidth="1"/>
    <col min="6" max="6" width="10.140625" style="6" customWidth="1"/>
    <col min="7" max="7" width="11.5703125" style="6" customWidth="1"/>
    <col min="8" max="9" width="15.7109375" style="6"/>
    <col min="10" max="10" width="16.28515625" style="6" bestFit="1" customWidth="1"/>
    <col min="11" max="16384" width="15.7109375" style="6"/>
  </cols>
  <sheetData>
    <row r="1" spans="1:9" ht="9.75" customHeight="1" x14ac:dyDescent="0.25">
      <c r="F1" s="511"/>
    </row>
    <row r="2" spans="1:9" s="7" customFormat="1" ht="15" customHeight="1" x14ac:dyDescent="0.25">
      <c r="B2" s="643" t="s">
        <v>285</v>
      </c>
      <c r="C2" s="643"/>
      <c r="D2" s="643"/>
      <c r="E2" s="643"/>
      <c r="F2" s="643"/>
      <c r="G2" s="643"/>
    </row>
    <row r="3" spans="1:9" ht="21.6" customHeight="1" thickBot="1" x14ac:dyDescent="0.3">
      <c r="B3" s="652"/>
      <c r="C3" s="652"/>
      <c r="D3" s="652"/>
      <c r="E3" s="652"/>
      <c r="F3" s="652"/>
      <c r="G3" s="652"/>
    </row>
    <row r="4" spans="1:9" ht="33.75" customHeight="1" x14ac:dyDescent="0.3">
      <c r="B4" s="8" t="s">
        <v>170</v>
      </c>
      <c r="C4" s="634" t="s">
        <v>1</v>
      </c>
      <c r="D4" s="646" t="s">
        <v>248</v>
      </c>
      <c r="E4" s="640" t="s">
        <v>0</v>
      </c>
      <c r="F4" s="634" t="s">
        <v>2</v>
      </c>
      <c r="G4" s="637" t="s">
        <v>194</v>
      </c>
    </row>
    <row r="5" spans="1:9" ht="19.5" customHeight="1" x14ac:dyDescent="0.3">
      <c r="B5" s="9"/>
      <c r="C5" s="635"/>
      <c r="D5" s="647"/>
      <c r="E5" s="641"/>
      <c r="F5" s="635"/>
      <c r="G5" s="638"/>
      <c r="H5" s="512"/>
    </row>
    <row r="6" spans="1:9" ht="21" customHeight="1" thickBot="1" x14ac:dyDescent="0.3">
      <c r="B6" s="10" t="s">
        <v>3</v>
      </c>
      <c r="C6" s="636"/>
      <c r="D6" s="648"/>
      <c r="E6" s="642"/>
      <c r="F6" s="636"/>
      <c r="G6" s="651"/>
      <c r="H6" s="649"/>
      <c r="I6" s="650"/>
    </row>
    <row r="7" spans="1:9" ht="15.75" thickBot="1" x14ac:dyDescent="0.3">
      <c r="B7" s="11">
        <v>1</v>
      </c>
      <c r="C7" s="12">
        <v>2</v>
      </c>
      <c r="D7" s="12">
        <v>3</v>
      </c>
      <c r="E7" s="209">
        <v>4</v>
      </c>
      <c r="F7" s="209">
        <v>5</v>
      </c>
      <c r="G7" s="209">
        <v>6</v>
      </c>
      <c r="H7" s="512"/>
    </row>
    <row r="8" spans="1:9" ht="23.25" hidden="1" customHeight="1" x14ac:dyDescent="0.25">
      <c r="A8" s="6">
        <v>1</v>
      </c>
      <c r="B8" s="320" t="s">
        <v>87</v>
      </c>
      <c r="C8" s="410"/>
      <c r="D8" s="410"/>
      <c r="E8" s="172"/>
      <c r="F8" s="172"/>
      <c r="G8" s="172"/>
    </row>
    <row r="9" spans="1:9" ht="20.25" hidden="1" customHeight="1" x14ac:dyDescent="0.25">
      <c r="A9" s="6">
        <v>1</v>
      </c>
      <c r="B9" s="330" t="s">
        <v>4</v>
      </c>
      <c r="C9" s="331"/>
      <c r="D9" s="410"/>
      <c r="E9" s="3"/>
      <c r="F9" s="3"/>
      <c r="G9" s="3"/>
    </row>
    <row r="10" spans="1:9" hidden="1" x14ac:dyDescent="0.25">
      <c r="A10" s="6">
        <v>1</v>
      </c>
      <c r="B10" s="4" t="s">
        <v>36</v>
      </c>
      <c r="C10" s="202">
        <v>340</v>
      </c>
      <c r="D10" s="3">
        <v>1289</v>
      </c>
      <c r="E10" s="198">
        <v>10.5</v>
      </c>
      <c r="F10" s="3">
        <f t="shared" ref="F10:F20" si="0">ROUND(G10/C10,0)</f>
        <v>40</v>
      </c>
      <c r="G10" s="3">
        <f t="shared" ref="G10:G21" si="1">ROUND(D10*E10,0)</f>
        <v>13535</v>
      </c>
    </row>
    <row r="11" spans="1:9" hidden="1" x14ac:dyDescent="0.25">
      <c r="A11" s="6">
        <v>1</v>
      </c>
      <c r="B11" s="4" t="s">
        <v>37</v>
      </c>
      <c r="C11" s="202">
        <v>340</v>
      </c>
      <c r="D11" s="3">
        <v>230</v>
      </c>
      <c r="E11" s="198">
        <v>11</v>
      </c>
      <c r="F11" s="3">
        <f t="shared" si="0"/>
        <v>7</v>
      </c>
      <c r="G11" s="3">
        <f t="shared" si="1"/>
        <v>2530</v>
      </c>
    </row>
    <row r="12" spans="1:9" hidden="1" x14ac:dyDescent="0.25">
      <c r="A12" s="6">
        <v>1</v>
      </c>
      <c r="B12" s="4" t="s">
        <v>38</v>
      </c>
      <c r="C12" s="202">
        <v>340</v>
      </c>
      <c r="D12" s="3">
        <v>526</v>
      </c>
      <c r="E12" s="198">
        <v>12.5</v>
      </c>
      <c r="F12" s="3">
        <f t="shared" si="0"/>
        <v>19</v>
      </c>
      <c r="G12" s="3">
        <f t="shared" si="1"/>
        <v>6575</v>
      </c>
    </row>
    <row r="13" spans="1:9" hidden="1" x14ac:dyDescent="0.25">
      <c r="A13" s="6">
        <v>1</v>
      </c>
      <c r="B13" s="4" t="s">
        <v>34</v>
      </c>
      <c r="C13" s="202">
        <v>340</v>
      </c>
      <c r="D13" s="3">
        <v>255</v>
      </c>
      <c r="E13" s="198">
        <v>11.8</v>
      </c>
      <c r="F13" s="3">
        <f t="shared" si="0"/>
        <v>9</v>
      </c>
      <c r="G13" s="3">
        <f t="shared" si="1"/>
        <v>3009</v>
      </c>
    </row>
    <row r="14" spans="1:9" hidden="1" x14ac:dyDescent="0.25">
      <c r="A14" s="6">
        <v>1</v>
      </c>
      <c r="B14" s="4" t="s">
        <v>39</v>
      </c>
      <c r="C14" s="202">
        <v>340</v>
      </c>
      <c r="D14" s="3">
        <v>1269</v>
      </c>
      <c r="E14" s="198">
        <v>10</v>
      </c>
      <c r="F14" s="3">
        <f t="shared" si="0"/>
        <v>37</v>
      </c>
      <c r="G14" s="3">
        <f t="shared" si="1"/>
        <v>12690</v>
      </c>
    </row>
    <row r="15" spans="1:9" hidden="1" x14ac:dyDescent="0.25">
      <c r="A15" s="6">
        <v>1</v>
      </c>
      <c r="B15" s="4" t="s">
        <v>74</v>
      </c>
      <c r="C15" s="202">
        <v>340</v>
      </c>
      <c r="D15" s="3">
        <v>1145</v>
      </c>
      <c r="E15" s="198">
        <v>9</v>
      </c>
      <c r="F15" s="3">
        <f t="shared" si="0"/>
        <v>30</v>
      </c>
      <c r="G15" s="3">
        <f t="shared" si="1"/>
        <v>10305</v>
      </c>
    </row>
    <row r="16" spans="1:9" hidden="1" x14ac:dyDescent="0.25">
      <c r="A16" s="6">
        <v>1</v>
      </c>
      <c r="B16" s="4" t="s">
        <v>58</v>
      </c>
      <c r="C16" s="202">
        <v>340</v>
      </c>
      <c r="D16" s="3">
        <v>405</v>
      </c>
      <c r="E16" s="198">
        <v>12.4</v>
      </c>
      <c r="F16" s="3">
        <f t="shared" si="0"/>
        <v>15</v>
      </c>
      <c r="G16" s="3">
        <f t="shared" si="1"/>
        <v>5022</v>
      </c>
    </row>
    <row r="17" spans="1:8" hidden="1" x14ac:dyDescent="0.25">
      <c r="A17" s="6">
        <v>1</v>
      </c>
      <c r="B17" s="4" t="s">
        <v>66</v>
      </c>
      <c r="C17" s="202">
        <v>340</v>
      </c>
      <c r="D17" s="3">
        <v>110</v>
      </c>
      <c r="E17" s="198">
        <v>20.100000000000001</v>
      </c>
      <c r="F17" s="3">
        <f t="shared" si="0"/>
        <v>7</v>
      </c>
      <c r="G17" s="3">
        <f t="shared" si="1"/>
        <v>2211</v>
      </c>
    </row>
    <row r="18" spans="1:8" hidden="1" x14ac:dyDescent="0.25">
      <c r="A18" s="6">
        <v>1</v>
      </c>
      <c r="B18" s="4" t="s">
        <v>40</v>
      </c>
      <c r="C18" s="202">
        <v>340</v>
      </c>
      <c r="D18" s="3">
        <v>85</v>
      </c>
      <c r="E18" s="198">
        <v>12.1</v>
      </c>
      <c r="F18" s="3">
        <f t="shared" si="0"/>
        <v>3</v>
      </c>
      <c r="G18" s="3">
        <f t="shared" si="1"/>
        <v>1029</v>
      </c>
    </row>
    <row r="19" spans="1:8" hidden="1" x14ac:dyDescent="0.25">
      <c r="A19" s="6">
        <v>1</v>
      </c>
      <c r="B19" s="4" t="s">
        <v>41</v>
      </c>
      <c r="C19" s="202">
        <v>340</v>
      </c>
      <c r="D19" s="3">
        <v>1128</v>
      </c>
      <c r="E19" s="198">
        <v>9.5</v>
      </c>
      <c r="F19" s="3">
        <f t="shared" si="0"/>
        <v>32</v>
      </c>
      <c r="G19" s="3">
        <f t="shared" si="1"/>
        <v>10716</v>
      </c>
    </row>
    <row r="20" spans="1:8" hidden="1" x14ac:dyDescent="0.25">
      <c r="A20" s="6">
        <v>1</v>
      </c>
      <c r="B20" s="4" t="s">
        <v>42</v>
      </c>
      <c r="C20" s="202">
        <v>320</v>
      </c>
      <c r="D20" s="3">
        <v>890</v>
      </c>
      <c r="E20" s="198">
        <v>10</v>
      </c>
      <c r="F20" s="3">
        <f t="shared" si="0"/>
        <v>28</v>
      </c>
      <c r="G20" s="3">
        <f t="shared" si="1"/>
        <v>8900</v>
      </c>
    </row>
    <row r="21" spans="1:8" hidden="1" x14ac:dyDescent="0.25">
      <c r="A21" s="6">
        <v>1</v>
      </c>
      <c r="B21" s="4" t="s">
        <v>27</v>
      </c>
      <c r="C21" s="202">
        <v>310</v>
      </c>
      <c r="D21" s="3">
        <v>4862</v>
      </c>
      <c r="E21" s="513">
        <v>6.5</v>
      </c>
      <c r="F21" s="3">
        <v>100</v>
      </c>
      <c r="G21" s="3">
        <f t="shared" si="1"/>
        <v>31603</v>
      </c>
    </row>
    <row r="22" spans="1:8" hidden="1" x14ac:dyDescent="0.25">
      <c r="A22" s="6">
        <v>1</v>
      </c>
      <c r="B22" s="58"/>
      <c r="C22" s="2"/>
      <c r="D22" s="3"/>
      <c r="E22" s="513"/>
      <c r="F22" s="3"/>
      <c r="G22" s="3"/>
    </row>
    <row r="23" spans="1:8" s="20" customFormat="1" ht="15.75" hidden="1" customHeight="1" x14ac:dyDescent="0.25">
      <c r="A23" s="6">
        <v>1</v>
      </c>
      <c r="B23" s="294" t="s">
        <v>5</v>
      </c>
      <c r="C23" s="383"/>
      <c r="D23" s="18">
        <f>SUM(D10:D22)</f>
        <v>12194</v>
      </c>
      <c r="E23" s="17">
        <f>G23/D23</f>
        <v>8.8670657700508446</v>
      </c>
      <c r="F23" s="18">
        <f>SUM(F10:F22)</f>
        <v>327</v>
      </c>
      <c r="G23" s="18">
        <f>SUM(G10:G22)</f>
        <v>108125</v>
      </c>
      <c r="H23" s="247"/>
    </row>
    <row r="24" spans="1:8" s="20" customFormat="1" ht="16.5" hidden="1" customHeight="1" x14ac:dyDescent="0.25">
      <c r="A24" s="6">
        <v>1</v>
      </c>
      <c r="B24" s="4"/>
      <c r="C24" s="5"/>
      <c r="D24" s="13"/>
      <c r="E24" s="14"/>
      <c r="F24" s="3"/>
      <c r="G24" s="3"/>
    </row>
    <row r="25" spans="1:8" s="45" customFormat="1" ht="18.75" hidden="1" customHeight="1" x14ac:dyDescent="0.25">
      <c r="A25" s="6">
        <v>1</v>
      </c>
      <c r="B25" s="21" t="s">
        <v>195</v>
      </c>
      <c r="C25" s="21"/>
      <c r="D25" s="73"/>
      <c r="E25" s="44"/>
      <c r="F25" s="44"/>
      <c r="G25" s="44"/>
    </row>
    <row r="26" spans="1:8" s="45" customFormat="1" ht="30" hidden="1" x14ac:dyDescent="0.25">
      <c r="A26" s="6">
        <v>1</v>
      </c>
      <c r="B26" s="23" t="s">
        <v>314</v>
      </c>
      <c r="C26" s="46"/>
      <c r="D26" s="44">
        <f>SUM(D28,D29,D30,D31)+D27/2.7</f>
        <v>32019.037037037036</v>
      </c>
      <c r="E26" s="44"/>
      <c r="F26" s="44"/>
      <c r="G26" s="44"/>
    </row>
    <row r="27" spans="1:8" s="45" customFormat="1" hidden="1" x14ac:dyDescent="0.25">
      <c r="A27" s="6">
        <v>1</v>
      </c>
      <c r="B27" s="23" t="s">
        <v>278</v>
      </c>
      <c r="C27" s="28"/>
      <c r="D27" s="3">
        <v>154</v>
      </c>
      <c r="E27" s="28"/>
      <c r="F27" s="28"/>
      <c r="G27" s="28"/>
    </row>
    <row r="28" spans="1:8" s="45" customFormat="1" hidden="1" x14ac:dyDescent="0.25">
      <c r="A28" s="6">
        <v>1</v>
      </c>
      <c r="B28" s="47" t="s">
        <v>196</v>
      </c>
      <c r="C28" s="46"/>
      <c r="D28" s="44">
        <v>12500</v>
      </c>
      <c r="E28" s="44"/>
      <c r="F28" s="44"/>
      <c r="G28" s="44"/>
    </row>
    <row r="29" spans="1:8" s="45" customFormat="1" ht="17.25" hidden="1" customHeight="1" x14ac:dyDescent="0.25">
      <c r="A29" s="6">
        <v>1</v>
      </c>
      <c r="B29" s="47" t="s">
        <v>197</v>
      </c>
      <c r="C29" s="46"/>
      <c r="D29" s="3">
        <v>762</v>
      </c>
      <c r="E29" s="44"/>
      <c r="F29" s="44"/>
      <c r="G29" s="44"/>
    </row>
    <row r="30" spans="1:8" s="45" customFormat="1" ht="30" hidden="1" x14ac:dyDescent="0.25">
      <c r="A30" s="6">
        <v>1</v>
      </c>
      <c r="B30" s="47" t="s">
        <v>198</v>
      </c>
      <c r="C30" s="46"/>
      <c r="D30" s="3">
        <v>700</v>
      </c>
      <c r="E30" s="44"/>
      <c r="F30" s="44"/>
      <c r="G30" s="44"/>
    </row>
    <row r="31" spans="1:8" s="45" customFormat="1" hidden="1" x14ac:dyDescent="0.25">
      <c r="A31" s="6">
        <v>1</v>
      </c>
      <c r="B31" s="23" t="s">
        <v>199</v>
      </c>
      <c r="C31" s="46"/>
      <c r="D31" s="3">
        <v>18000</v>
      </c>
      <c r="E31" s="44"/>
      <c r="F31" s="44"/>
      <c r="G31" s="44"/>
    </row>
    <row r="32" spans="1:8" s="45" customFormat="1" ht="45" hidden="1" x14ac:dyDescent="0.25">
      <c r="A32" s="6">
        <v>1</v>
      </c>
      <c r="B32" s="23" t="s">
        <v>277</v>
      </c>
      <c r="C32" s="46"/>
      <c r="D32" s="13">
        <v>688</v>
      </c>
      <c r="E32" s="44"/>
      <c r="F32" s="44"/>
      <c r="G32" s="44"/>
      <c r="H32" s="74"/>
    </row>
    <row r="33" spans="1:7" s="20" customFormat="1" hidden="1" x14ac:dyDescent="0.25">
      <c r="A33" s="6">
        <v>1</v>
      </c>
      <c r="B33" s="24" t="s">
        <v>114</v>
      </c>
      <c r="C33" s="22"/>
      <c r="D33" s="3">
        <f>D34+D35</f>
        <v>74349.529411764699</v>
      </c>
      <c r="E33" s="3"/>
      <c r="F33" s="3"/>
      <c r="G33" s="3"/>
    </row>
    <row r="34" spans="1:7" s="20" customFormat="1" hidden="1" x14ac:dyDescent="0.25">
      <c r="A34" s="6">
        <v>1</v>
      </c>
      <c r="B34" s="24" t="s">
        <v>251</v>
      </c>
      <c r="C34" s="178"/>
      <c r="D34" s="3">
        <v>73526</v>
      </c>
      <c r="E34" s="3"/>
      <c r="F34" s="3"/>
      <c r="G34" s="3"/>
    </row>
    <row r="35" spans="1:7" s="20" customFormat="1" hidden="1" x14ac:dyDescent="0.25">
      <c r="A35" s="6">
        <v>1</v>
      </c>
      <c r="B35" s="24" t="s">
        <v>253</v>
      </c>
      <c r="C35" s="178"/>
      <c r="D35" s="13">
        <f>D36/8.5</f>
        <v>823.52941176470586</v>
      </c>
      <c r="E35" s="3"/>
      <c r="F35" s="3"/>
      <c r="G35" s="3"/>
    </row>
    <row r="36" spans="1:7" s="45" customFormat="1" hidden="1" x14ac:dyDescent="0.25">
      <c r="A36" s="6">
        <v>1</v>
      </c>
      <c r="B36" s="43" t="s">
        <v>252</v>
      </c>
      <c r="C36" s="234"/>
      <c r="D36" s="3">
        <v>7000</v>
      </c>
      <c r="E36" s="44"/>
      <c r="F36" s="44"/>
      <c r="G36" s="44"/>
    </row>
    <row r="37" spans="1:7" s="45" customFormat="1" ht="15.75" hidden="1" customHeight="1" x14ac:dyDescent="0.25">
      <c r="A37" s="6">
        <v>1</v>
      </c>
      <c r="B37" s="48" t="s">
        <v>200</v>
      </c>
      <c r="C37" s="49"/>
      <c r="D37" s="46">
        <f>D26+ROUND(D34*3.2,0)+D36/3.9</f>
        <v>269096.90883190883</v>
      </c>
      <c r="E37" s="50"/>
      <c r="F37" s="50"/>
      <c r="G37" s="50"/>
    </row>
    <row r="38" spans="1:7" s="45" customFormat="1" ht="15.75" hidden="1" customHeight="1" x14ac:dyDescent="0.25">
      <c r="A38" s="6">
        <v>1</v>
      </c>
      <c r="B38" s="21" t="s">
        <v>147</v>
      </c>
      <c r="C38" s="22"/>
      <c r="D38" s="3"/>
      <c r="E38" s="50"/>
      <c r="F38" s="50"/>
      <c r="G38" s="50"/>
    </row>
    <row r="39" spans="1:7" s="45" customFormat="1" ht="36.75" hidden="1" customHeight="1" x14ac:dyDescent="0.25">
      <c r="A39" s="6">
        <v>1</v>
      </c>
      <c r="B39" s="23" t="s">
        <v>314</v>
      </c>
      <c r="C39" s="22"/>
      <c r="D39" s="3">
        <f>SUM(D40,D41,D48,D54,D55,D56)</f>
        <v>88671.999999928448</v>
      </c>
      <c r="E39" s="50"/>
      <c r="F39" s="50"/>
      <c r="G39" s="50"/>
    </row>
    <row r="40" spans="1:7" s="45" customFormat="1" ht="15.75" hidden="1" customHeight="1" x14ac:dyDescent="0.25">
      <c r="A40" s="6">
        <v>1</v>
      </c>
      <c r="B40" s="23" t="s">
        <v>196</v>
      </c>
      <c r="C40" s="22"/>
      <c r="D40" s="3"/>
      <c r="E40" s="50"/>
      <c r="F40" s="50"/>
      <c r="G40" s="50"/>
    </row>
    <row r="41" spans="1:7" s="45" customFormat="1" ht="15.75" hidden="1" customHeight="1" x14ac:dyDescent="0.25">
      <c r="A41" s="6">
        <v>1</v>
      </c>
      <c r="B41" s="47" t="s">
        <v>201</v>
      </c>
      <c r="C41" s="22"/>
      <c r="D41" s="3">
        <f>D42+D43+D44+D46</f>
        <v>16157</v>
      </c>
      <c r="E41" s="50"/>
      <c r="F41" s="50"/>
      <c r="G41" s="50"/>
    </row>
    <row r="42" spans="1:7" s="45" customFormat="1" ht="19.5" hidden="1" customHeight="1" x14ac:dyDescent="0.25">
      <c r="A42" s="6">
        <v>1</v>
      </c>
      <c r="B42" s="51" t="s">
        <v>202</v>
      </c>
      <c r="C42" s="22"/>
      <c r="D42" s="44">
        <v>10353</v>
      </c>
      <c r="E42" s="50"/>
      <c r="F42" s="50"/>
      <c r="G42" s="50"/>
    </row>
    <row r="43" spans="1:7" s="45" customFormat="1" ht="15.75" hidden="1" customHeight="1" x14ac:dyDescent="0.25">
      <c r="A43" s="6">
        <v>1</v>
      </c>
      <c r="B43" s="51" t="s">
        <v>203</v>
      </c>
      <c r="C43" s="22"/>
      <c r="D43" s="44">
        <v>3046</v>
      </c>
      <c r="E43" s="50"/>
      <c r="F43" s="50"/>
      <c r="G43" s="50"/>
    </row>
    <row r="44" spans="1:7" s="45" customFormat="1" ht="30.75" hidden="1" customHeight="1" x14ac:dyDescent="0.25">
      <c r="A44" s="6">
        <v>1</v>
      </c>
      <c r="B44" s="51" t="s">
        <v>204</v>
      </c>
      <c r="C44" s="22"/>
      <c r="D44" s="44">
        <v>411</v>
      </c>
      <c r="E44" s="50"/>
      <c r="F44" s="50"/>
      <c r="G44" s="50"/>
    </row>
    <row r="45" spans="1:7" s="45" customFormat="1" hidden="1" x14ac:dyDescent="0.25">
      <c r="A45" s="6">
        <v>1</v>
      </c>
      <c r="B45" s="51" t="s">
        <v>205</v>
      </c>
      <c r="C45" s="22"/>
      <c r="D45" s="44">
        <v>65</v>
      </c>
      <c r="E45" s="50"/>
      <c r="F45" s="50"/>
      <c r="G45" s="50"/>
    </row>
    <row r="46" spans="1:7" s="45" customFormat="1" ht="30" hidden="1" x14ac:dyDescent="0.25">
      <c r="A46" s="6">
        <v>1</v>
      </c>
      <c r="B46" s="51" t="s">
        <v>206</v>
      </c>
      <c r="C46" s="22"/>
      <c r="D46" s="44">
        <v>2347</v>
      </c>
      <c r="E46" s="50"/>
      <c r="F46" s="50"/>
      <c r="G46" s="50"/>
    </row>
    <row r="47" spans="1:7" s="45" customFormat="1" hidden="1" x14ac:dyDescent="0.25">
      <c r="A47" s="6">
        <v>1</v>
      </c>
      <c r="B47" s="51" t="s">
        <v>205</v>
      </c>
      <c r="C47" s="22"/>
      <c r="D47" s="75">
        <v>261</v>
      </c>
      <c r="E47" s="50"/>
      <c r="F47" s="50"/>
      <c r="G47" s="50"/>
    </row>
    <row r="48" spans="1:7" s="45" customFormat="1" ht="30" hidden="1" customHeight="1" x14ac:dyDescent="0.25">
      <c r="A48" s="6">
        <v>1</v>
      </c>
      <c r="B48" s="47" t="s">
        <v>207</v>
      </c>
      <c r="C48" s="22"/>
      <c r="D48" s="3">
        <f>SUM(D49,D50,D52)</f>
        <v>71977.999999928448</v>
      </c>
      <c r="E48" s="50"/>
      <c r="F48" s="50"/>
      <c r="G48" s="50"/>
    </row>
    <row r="49" spans="1:7" s="45" customFormat="1" ht="30" hidden="1" x14ac:dyDescent="0.25">
      <c r="A49" s="6">
        <v>1</v>
      </c>
      <c r="B49" s="51" t="s">
        <v>208</v>
      </c>
      <c r="C49" s="22"/>
      <c r="D49" s="3">
        <v>6637</v>
      </c>
      <c r="E49" s="50"/>
      <c r="F49" s="50"/>
      <c r="G49" s="50"/>
    </row>
    <row r="50" spans="1:7" s="45" customFormat="1" ht="45" hidden="1" x14ac:dyDescent="0.25">
      <c r="A50" s="6">
        <v>1</v>
      </c>
      <c r="B50" s="51" t="s">
        <v>209</v>
      </c>
      <c r="C50" s="22"/>
      <c r="D50" s="41">
        <v>63747.99999993376</v>
      </c>
      <c r="E50" s="50"/>
      <c r="F50" s="50"/>
      <c r="G50" s="50"/>
    </row>
    <row r="51" spans="1:7" s="45" customFormat="1" hidden="1" x14ac:dyDescent="0.25">
      <c r="A51" s="6">
        <v>1</v>
      </c>
      <c r="B51" s="51" t="s">
        <v>205</v>
      </c>
      <c r="C51" s="22"/>
      <c r="D51" s="41">
        <v>15043</v>
      </c>
      <c r="E51" s="50"/>
      <c r="F51" s="50"/>
      <c r="G51" s="50"/>
    </row>
    <row r="52" spans="1:7" s="45" customFormat="1" ht="45" hidden="1" x14ac:dyDescent="0.25">
      <c r="A52" s="6">
        <v>1</v>
      </c>
      <c r="B52" s="51" t="s">
        <v>210</v>
      </c>
      <c r="C52" s="22"/>
      <c r="D52" s="41">
        <v>1592.9999999946899</v>
      </c>
      <c r="E52" s="50"/>
      <c r="F52" s="50"/>
      <c r="G52" s="50"/>
    </row>
    <row r="53" spans="1:7" s="45" customFormat="1" hidden="1" x14ac:dyDescent="0.25">
      <c r="A53" s="6">
        <v>1</v>
      </c>
      <c r="B53" s="51" t="s">
        <v>205</v>
      </c>
      <c r="C53" s="22"/>
      <c r="D53" s="41">
        <v>1239</v>
      </c>
      <c r="E53" s="50"/>
      <c r="F53" s="50"/>
      <c r="G53" s="50"/>
    </row>
    <row r="54" spans="1:7" s="45" customFormat="1" ht="31.5" hidden="1" customHeight="1" x14ac:dyDescent="0.25">
      <c r="A54" s="6">
        <v>1</v>
      </c>
      <c r="B54" s="47" t="s">
        <v>211</v>
      </c>
      <c r="C54" s="22"/>
      <c r="D54" s="3"/>
      <c r="E54" s="50"/>
      <c r="F54" s="50"/>
      <c r="G54" s="50"/>
    </row>
    <row r="55" spans="1:7" s="45" customFormat="1" ht="15.75" hidden="1" customHeight="1" x14ac:dyDescent="0.25">
      <c r="A55" s="6">
        <v>1</v>
      </c>
      <c r="B55" s="47" t="s">
        <v>212</v>
      </c>
      <c r="C55" s="22"/>
      <c r="D55" s="3"/>
      <c r="E55" s="50"/>
      <c r="F55" s="50"/>
      <c r="G55" s="50"/>
    </row>
    <row r="56" spans="1:7" s="45" customFormat="1" ht="15.75" hidden="1" customHeight="1" x14ac:dyDescent="0.25">
      <c r="A56" s="6">
        <v>1</v>
      </c>
      <c r="B56" s="23" t="s">
        <v>213</v>
      </c>
      <c r="C56" s="22"/>
      <c r="D56" s="3">
        <v>537</v>
      </c>
      <c r="E56" s="50"/>
      <c r="F56" s="50"/>
      <c r="G56" s="50"/>
    </row>
    <row r="57" spans="1:7" s="45" customFormat="1" hidden="1" x14ac:dyDescent="0.25">
      <c r="A57" s="6">
        <v>1</v>
      </c>
      <c r="B57" s="24" t="s">
        <v>114</v>
      </c>
      <c r="C57" s="46"/>
      <c r="D57" s="44">
        <v>650</v>
      </c>
      <c r="E57" s="50"/>
      <c r="F57" s="50"/>
      <c r="G57" s="50"/>
    </row>
    <row r="58" spans="1:7" s="45" customFormat="1" hidden="1" x14ac:dyDescent="0.25">
      <c r="A58" s="6">
        <v>1</v>
      </c>
      <c r="B58" s="43" t="s">
        <v>144</v>
      </c>
      <c r="C58" s="46"/>
      <c r="D58" s="75"/>
      <c r="E58" s="50"/>
      <c r="F58" s="50"/>
      <c r="G58" s="50"/>
    </row>
    <row r="59" spans="1:7" s="20" customFormat="1" ht="30" hidden="1" x14ac:dyDescent="0.25">
      <c r="A59" s="6">
        <v>1</v>
      </c>
      <c r="B59" s="24" t="s">
        <v>115</v>
      </c>
      <c r="C59" s="178"/>
      <c r="D59" s="3">
        <f>26486-D61</f>
        <v>23625</v>
      </c>
      <c r="E59" s="3"/>
      <c r="F59" s="3"/>
      <c r="G59" s="3"/>
    </row>
    <row r="60" spans="1:7" s="45" customFormat="1" ht="15.75" hidden="1" customHeight="1" x14ac:dyDescent="0.25">
      <c r="A60" s="6">
        <v>1</v>
      </c>
      <c r="B60" s="24" t="s">
        <v>214</v>
      </c>
      <c r="C60" s="22"/>
      <c r="D60" s="3"/>
      <c r="E60" s="50"/>
      <c r="F60" s="50"/>
      <c r="G60" s="50"/>
    </row>
    <row r="61" spans="1:7" s="45" customFormat="1" ht="45" hidden="1" x14ac:dyDescent="0.25">
      <c r="A61" s="6">
        <v>1</v>
      </c>
      <c r="B61" s="24" t="s">
        <v>287</v>
      </c>
      <c r="C61" s="22"/>
      <c r="D61" s="3">
        <v>2861</v>
      </c>
      <c r="E61" s="50"/>
      <c r="F61" s="50"/>
      <c r="G61" s="50"/>
    </row>
    <row r="62" spans="1:7" s="45" customFormat="1" hidden="1" x14ac:dyDescent="0.25">
      <c r="A62" s="6">
        <v>1</v>
      </c>
      <c r="B62" s="53" t="s">
        <v>146</v>
      </c>
      <c r="C62" s="22"/>
      <c r="D62" s="18">
        <f>D39+ROUND(D57*3.2,0)+D59+D61</f>
        <v>117237.99999992845</v>
      </c>
      <c r="E62" s="50"/>
      <c r="F62" s="50"/>
      <c r="G62" s="50"/>
    </row>
    <row r="63" spans="1:7" s="45" customFormat="1" hidden="1" x14ac:dyDescent="0.25">
      <c r="A63" s="6">
        <v>1</v>
      </c>
      <c r="B63" s="54" t="s">
        <v>145</v>
      </c>
      <c r="C63" s="22"/>
      <c r="D63" s="18">
        <f>SUM(D37,D62)</f>
        <v>386334.9088318373</v>
      </c>
      <c r="E63" s="50"/>
      <c r="F63" s="50"/>
      <c r="G63" s="50"/>
    </row>
    <row r="64" spans="1:7" s="45" customFormat="1" hidden="1" x14ac:dyDescent="0.25">
      <c r="A64" s="6">
        <v>1</v>
      </c>
      <c r="B64" s="424" t="s">
        <v>116</v>
      </c>
      <c r="C64" s="22"/>
      <c r="D64" s="173">
        <f>SUM(D65:D67)</f>
        <v>3708</v>
      </c>
      <c r="E64" s="252"/>
      <c r="F64" s="252"/>
      <c r="G64" s="252"/>
    </row>
    <row r="65" spans="1:72" s="45" customFormat="1" ht="45" hidden="1" x14ac:dyDescent="0.25">
      <c r="A65" s="6">
        <v>1</v>
      </c>
      <c r="B65" s="271" t="s">
        <v>307</v>
      </c>
      <c r="C65" s="22"/>
      <c r="D65" s="3">
        <v>2523</v>
      </c>
      <c r="E65" s="252"/>
      <c r="F65" s="252"/>
      <c r="G65" s="252"/>
    </row>
    <row r="66" spans="1:72" s="45" customFormat="1" hidden="1" x14ac:dyDescent="0.25">
      <c r="A66" s="6">
        <v>1</v>
      </c>
      <c r="B66" s="23" t="s">
        <v>19</v>
      </c>
      <c r="C66" s="22"/>
      <c r="D66" s="3">
        <v>1065</v>
      </c>
      <c r="E66" s="252"/>
      <c r="F66" s="252"/>
      <c r="G66" s="252"/>
    </row>
    <row r="67" spans="1:72" s="45" customFormat="1" ht="30" hidden="1" x14ac:dyDescent="0.25">
      <c r="A67" s="6">
        <v>1</v>
      </c>
      <c r="B67" s="79" t="s">
        <v>240</v>
      </c>
      <c r="C67" s="22"/>
      <c r="D67" s="3">
        <v>120</v>
      </c>
      <c r="E67" s="252"/>
      <c r="F67" s="252"/>
      <c r="G67" s="252"/>
    </row>
    <row r="68" spans="1:72" s="20" customFormat="1" ht="18" hidden="1" customHeight="1" x14ac:dyDescent="0.25">
      <c r="A68" s="6">
        <v>1</v>
      </c>
      <c r="B68" s="33" t="s">
        <v>7</v>
      </c>
      <c r="C68" s="383"/>
      <c r="D68" s="3"/>
      <c r="E68" s="3"/>
      <c r="F68" s="3"/>
      <c r="G68" s="3"/>
    </row>
    <row r="69" spans="1:72" s="20" customFormat="1" ht="18" hidden="1" customHeight="1" x14ac:dyDescent="0.25">
      <c r="A69" s="6">
        <v>1</v>
      </c>
      <c r="B69" s="42" t="s">
        <v>134</v>
      </c>
      <c r="C69" s="383"/>
      <c r="D69" s="3"/>
      <c r="E69" s="3"/>
      <c r="F69" s="3"/>
      <c r="G69" s="3"/>
    </row>
    <row r="70" spans="1:72" s="20" customFormat="1" ht="18" hidden="1" customHeight="1" x14ac:dyDescent="0.25">
      <c r="A70" s="6">
        <v>1</v>
      </c>
      <c r="B70" s="29" t="s">
        <v>27</v>
      </c>
      <c r="C70" s="202">
        <v>300</v>
      </c>
      <c r="D70" s="3">
        <v>30</v>
      </c>
      <c r="E70" s="198">
        <v>11</v>
      </c>
      <c r="F70" s="3">
        <v>2</v>
      </c>
      <c r="G70" s="3">
        <f>ROUND(D70*E70,0)</f>
        <v>330</v>
      </c>
    </row>
    <row r="71" spans="1:72" s="20" customFormat="1" ht="18" hidden="1" customHeight="1" x14ac:dyDescent="0.25">
      <c r="A71" s="6">
        <v>1</v>
      </c>
      <c r="B71" s="29" t="s">
        <v>74</v>
      </c>
      <c r="C71" s="202">
        <v>300</v>
      </c>
      <c r="D71" s="3"/>
      <c r="E71" s="198">
        <v>9</v>
      </c>
      <c r="F71" s="3">
        <f>ROUND(G71/C71,0)</f>
        <v>0</v>
      </c>
      <c r="G71" s="3">
        <f>ROUND(D71*E71,0)</f>
        <v>0</v>
      </c>
    </row>
    <row r="72" spans="1:72" s="20" customFormat="1" ht="18" hidden="1" customHeight="1" x14ac:dyDescent="0.25">
      <c r="A72" s="6">
        <v>1</v>
      </c>
      <c r="B72" s="33" t="s">
        <v>9</v>
      </c>
      <c r="C72" s="202"/>
      <c r="D72" s="18">
        <f>D70+D71</f>
        <v>30</v>
      </c>
      <c r="E72" s="17">
        <f>G72/D72</f>
        <v>11</v>
      </c>
      <c r="F72" s="18">
        <f>F70+F71</f>
        <v>2</v>
      </c>
      <c r="G72" s="18">
        <f>G70+G71</f>
        <v>330</v>
      </c>
    </row>
    <row r="73" spans="1:72" s="20" customFormat="1" ht="18" hidden="1" customHeight="1" x14ac:dyDescent="0.25">
      <c r="A73" s="6">
        <v>1</v>
      </c>
      <c r="B73" s="42" t="s">
        <v>76</v>
      </c>
      <c r="C73" s="202"/>
      <c r="D73" s="34"/>
      <c r="E73" s="38"/>
      <c r="F73" s="34"/>
      <c r="G73" s="34"/>
    </row>
    <row r="74" spans="1:72" s="20" customFormat="1" ht="16.5" hidden="1" customHeight="1" x14ac:dyDescent="0.25">
      <c r="A74" s="6">
        <v>1</v>
      </c>
      <c r="B74" s="30" t="s">
        <v>37</v>
      </c>
      <c r="C74" s="202">
        <v>240</v>
      </c>
      <c r="D74" s="3">
        <v>15</v>
      </c>
      <c r="E74" s="198">
        <v>8</v>
      </c>
      <c r="F74" s="3">
        <f>ROUND(G74/C74,0)</f>
        <v>1</v>
      </c>
      <c r="G74" s="3">
        <f>ROUND(D74*E74,0)</f>
        <v>120</v>
      </c>
    </row>
    <row r="75" spans="1:72" s="20" customFormat="1" ht="16.5" hidden="1" customHeight="1" x14ac:dyDescent="0.25">
      <c r="A75" s="6">
        <v>1</v>
      </c>
      <c r="B75" s="30" t="s">
        <v>22</v>
      </c>
      <c r="C75" s="202">
        <v>240</v>
      </c>
      <c r="D75" s="3">
        <v>961</v>
      </c>
      <c r="E75" s="198">
        <v>8</v>
      </c>
      <c r="F75" s="3">
        <f t="shared" ref="F75:F77" si="2">ROUND(G75/C75,0)</f>
        <v>32</v>
      </c>
      <c r="G75" s="3">
        <f t="shared" ref="G75:G77" si="3">ROUND(D75*E75,0)</f>
        <v>7688</v>
      </c>
    </row>
    <row r="76" spans="1:72" s="20" customFormat="1" ht="16.5" hidden="1" customHeight="1" x14ac:dyDescent="0.25">
      <c r="A76" s="6">
        <v>1</v>
      </c>
      <c r="B76" s="30" t="s">
        <v>14</v>
      </c>
      <c r="C76" s="202">
        <v>240</v>
      </c>
      <c r="D76" s="3">
        <v>120</v>
      </c>
      <c r="E76" s="198">
        <v>8</v>
      </c>
      <c r="F76" s="3">
        <f t="shared" si="2"/>
        <v>4</v>
      </c>
      <c r="G76" s="3">
        <f t="shared" si="3"/>
        <v>960</v>
      </c>
    </row>
    <row r="77" spans="1:72" s="20" customFormat="1" ht="16.5" hidden="1" customHeight="1" x14ac:dyDescent="0.25">
      <c r="A77" s="6">
        <v>1</v>
      </c>
      <c r="B77" s="30" t="s">
        <v>39</v>
      </c>
      <c r="C77" s="202">
        <v>240</v>
      </c>
      <c r="D77" s="3">
        <v>679</v>
      </c>
      <c r="E77" s="198">
        <v>8</v>
      </c>
      <c r="F77" s="3">
        <f t="shared" si="2"/>
        <v>23</v>
      </c>
      <c r="G77" s="3">
        <f t="shared" si="3"/>
        <v>5432</v>
      </c>
    </row>
    <row r="78" spans="1:72" s="20" customFormat="1" ht="16.5" hidden="1" customHeight="1" x14ac:dyDescent="0.25">
      <c r="A78" s="6">
        <v>1</v>
      </c>
      <c r="B78" s="95" t="s">
        <v>136</v>
      </c>
      <c r="C78" s="514"/>
      <c r="D78" s="34">
        <f>SUM(D74:D77)</f>
        <v>1775</v>
      </c>
      <c r="E78" s="515">
        <f t="shared" ref="E78" si="4">E74</f>
        <v>8</v>
      </c>
      <c r="F78" s="34">
        <f t="shared" ref="F78:G78" si="5">SUM(F74:F77)</f>
        <v>60</v>
      </c>
      <c r="G78" s="34">
        <f t="shared" si="5"/>
        <v>14200</v>
      </c>
    </row>
    <row r="79" spans="1:72" ht="18.75" hidden="1" customHeight="1" x14ac:dyDescent="0.25">
      <c r="A79" s="6">
        <v>1</v>
      </c>
      <c r="B79" s="270" t="s">
        <v>112</v>
      </c>
      <c r="C79" s="355"/>
      <c r="D79" s="18">
        <f>D72+D78</f>
        <v>1805</v>
      </c>
      <c r="E79" s="17">
        <f>G79/D79</f>
        <v>8.0498614958448762</v>
      </c>
      <c r="F79" s="18">
        <f>F72+F78</f>
        <v>62</v>
      </c>
      <c r="G79" s="18">
        <f>G72+G78</f>
        <v>14530</v>
      </c>
    </row>
    <row r="80" spans="1:72" s="519" customFormat="1" ht="16.5" hidden="1" customHeight="1" thickBot="1" x14ac:dyDescent="0.3">
      <c r="A80" s="6">
        <v>1</v>
      </c>
      <c r="B80" s="242" t="s">
        <v>10</v>
      </c>
      <c r="C80" s="516"/>
      <c r="D80" s="517"/>
      <c r="E80" s="516"/>
      <c r="F80" s="516"/>
      <c r="G80" s="516"/>
      <c r="H80" s="518"/>
      <c r="I80" s="518"/>
      <c r="J80" s="518"/>
      <c r="K80" s="518"/>
      <c r="L80" s="518"/>
      <c r="M80" s="518"/>
      <c r="N80" s="518"/>
      <c r="O80" s="518"/>
      <c r="P80" s="518"/>
      <c r="Q80" s="518"/>
      <c r="R80" s="518"/>
      <c r="S80" s="518"/>
      <c r="T80" s="518"/>
      <c r="U80" s="518"/>
      <c r="V80" s="518"/>
      <c r="W80" s="518"/>
      <c r="X80" s="518"/>
      <c r="Y80" s="518"/>
      <c r="Z80" s="518"/>
      <c r="AA80" s="518"/>
      <c r="AB80" s="518"/>
      <c r="AC80" s="518"/>
      <c r="AD80" s="518"/>
      <c r="AE80" s="518"/>
      <c r="AF80" s="518"/>
      <c r="AG80" s="518"/>
      <c r="AH80" s="518"/>
      <c r="AI80" s="518"/>
      <c r="AJ80" s="518"/>
      <c r="AK80" s="518"/>
      <c r="AL80" s="518"/>
      <c r="AM80" s="518"/>
      <c r="AN80" s="518"/>
      <c r="AO80" s="518"/>
      <c r="AP80" s="518"/>
      <c r="AQ80" s="518"/>
      <c r="AR80" s="518"/>
      <c r="AS80" s="518"/>
      <c r="AT80" s="518"/>
      <c r="AU80" s="518"/>
      <c r="AV80" s="518"/>
      <c r="AW80" s="518"/>
      <c r="AX80" s="518"/>
      <c r="AY80" s="518"/>
      <c r="AZ80" s="518"/>
      <c r="BA80" s="518"/>
      <c r="BB80" s="518"/>
      <c r="BC80" s="518"/>
      <c r="BD80" s="518"/>
      <c r="BE80" s="518"/>
      <c r="BF80" s="518"/>
      <c r="BG80" s="518"/>
      <c r="BH80" s="518"/>
      <c r="BI80" s="518"/>
      <c r="BJ80" s="518"/>
      <c r="BK80" s="518"/>
      <c r="BL80" s="518"/>
      <c r="BM80" s="518"/>
      <c r="BN80" s="518"/>
      <c r="BO80" s="518"/>
      <c r="BP80" s="518"/>
      <c r="BQ80" s="518"/>
      <c r="BR80" s="518"/>
      <c r="BS80" s="518"/>
      <c r="BT80" s="518"/>
    </row>
    <row r="81" spans="1:8" ht="21" hidden="1" customHeight="1" x14ac:dyDescent="0.25">
      <c r="A81" s="6">
        <v>1</v>
      </c>
      <c r="B81" s="590" t="s">
        <v>88</v>
      </c>
      <c r="C81" s="520"/>
      <c r="D81" s="230"/>
      <c r="E81" s="3"/>
      <c r="F81" s="3"/>
      <c r="G81" s="3"/>
    </row>
    <row r="82" spans="1:8" hidden="1" x14ac:dyDescent="0.25">
      <c r="A82" s="6">
        <v>1</v>
      </c>
      <c r="B82" s="330" t="s">
        <v>4</v>
      </c>
      <c r="C82" s="521"/>
      <c r="D82" s="3"/>
      <c r="E82" s="3"/>
      <c r="F82" s="3"/>
      <c r="G82" s="3"/>
    </row>
    <row r="83" spans="1:8" hidden="1" x14ac:dyDescent="0.25">
      <c r="A83" s="6">
        <v>1</v>
      </c>
      <c r="B83" s="4" t="s">
        <v>37</v>
      </c>
      <c r="C83" s="202">
        <v>340</v>
      </c>
      <c r="D83" s="522">
        <v>958</v>
      </c>
      <c r="E83" s="198">
        <v>10.5</v>
      </c>
      <c r="F83" s="3">
        <f>ROUND(G83/C83,0)</f>
        <v>30</v>
      </c>
      <c r="G83" s="3">
        <f>ROUND(D83*E83,0)</f>
        <v>10059</v>
      </c>
    </row>
    <row r="84" spans="1:8" hidden="1" x14ac:dyDescent="0.25">
      <c r="A84" s="6">
        <v>1</v>
      </c>
      <c r="B84" s="4" t="s">
        <v>43</v>
      </c>
      <c r="C84" s="202">
        <v>340</v>
      </c>
      <c r="D84" s="522">
        <v>312</v>
      </c>
      <c r="E84" s="198">
        <v>10.5</v>
      </c>
      <c r="F84" s="3">
        <f>ROUND(G84/C84,0)</f>
        <v>10</v>
      </c>
      <c r="G84" s="3">
        <f>ROUND(D84*E84,0)</f>
        <v>3276</v>
      </c>
    </row>
    <row r="85" spans="1:8" hidden="1" x14ac:dyDescent="0.25">
      <c r="A85" s="6">
        <v>1</v>
      </c>
      <c r="B85" s="4" t="s">
        <v>39</v>
      </c>
      <c r="C85" s="202">
        <v>340</v>
      </c>
      <c r="D85" s="522">
        <v>623</v>
      </c>
      <c r="E85" s="198">
        <v>12</v>
      </c>
      <c r="F85" s="3">
        <f>ROUND(G85/C85,0)</f>
        <v>22</v>
      </c>
      <c r="G85" s="3">
        <f>ROUND(D85*E85,0)</f>
        <v>7476</v>
      </c>
    </row>
    <row r="86" spans="1:8" s="20" customFormat="1" hidden="1" x14ac:dyDescent="0.25">
      <c r="A86" s="6">
        <v>1</v>
      </c>
      <c r="B86" s="294" t="s">
        <v>5</v>
      </c>
      <c r="C86" s="383"/>
      <c r="D86" s="18">
        <f>D83+D84+D85</f>
        <v>1893</v>
      </c>
      <c r="E86" s="17">
        <f>G86/D86</f>
        <v>10.993660855784469</v>
      </c>
      <c r="F86" s="18">
        <f>F83+F84+F85</f>
        <v>62</v>
      </c>
      <c r="G86" s="18">
        <f>G83+G84+G85</f>
        <v>20811</v>
      </c>
    </row>
    <row r="87" spans="1:8" s="20" customFormat="1" ht="16.5" hidden="1" customHeight="1" x14ac:dyDescent="0.25">
      <c r="A87" s="6">
        <v>1</v>
      </c>
      <c r="B87" s="4"/>
      <c r="C87" s="5"/>
      <c r="D87" s="13"/>
      <c r="E87" s="14"/>
      <c r="F87" s="3"/>
      <c r="G87" s="3"/>
    </row>
    <row r="88" spans="1:8" s="45" customFormat="1" ht="18.75" hidden="1" customHeight="1" x14ac:dyDescent="0.25">
      <c r="A88" s="6">
        <v>1</v>
      </c>
      <c r="B88" s="21" t="s">
        <v>195</v>
      </c>
      <c r="C88" s="21"/>
      <c r="D88" s="73"/>
      <c r="E88" s="44"/>
      <c r="F88" s="44"/>
      <c r="G88" s="44"/>
    </row>
    <row r="89" spans="1:8" s="45" customFormat="1" ht="30" hidden="1" x14ac:dyDescent="0.25">
      <c r="A89" s="6">
        <v>1</v>
      </c>
      <c r="B89" s="23" t="s">
        <v>314</v>
      </c>
      <c r="C89" s="46"/>
      <c r="D89" s="44">
        <f>SUM(D91,D92,D93,D94)+D90/2.7</f>
        <v>22891.111111111109</v>
      </c>
      <c r="E89" s="44"/>
      <c r="F89" s="44"/>
      <c r="G89" s="44"/>
    </row>
    <row r="90" spans="1:8" s="45" customFormat="1" hidden="1" x14ac:dyDescent="0.25">
      <c r="A90" s="6">
        <v>1</v>
      </c>
      <c r="B90" s="23" t="s">
        <v>278</v>
      </c>
      <c r="C90" s="28"/>
      <c r="D90" s="3">
        <v>300</v>
      </c>
      <c r="E90" s="28"/>
      <c r="F90" s="28"/>
      <c r="G90" s="28"/>
    </row>
    <row r="91" spans="1:8" s="45" customFormat="1" hidden="1" x14ac:dyDescent="0.25">
      <c r="A91" s="6">
        <v>1</v>
      </c>
      <c r="B91" s="47" t="s">
        <v>196</v>
      </c>
      <c r="C91" s="46"/>
      <c r="D91" s="44"/>
      <c r="E91" s="44"/>
      <c r="F91" s="44"/>
      <c r="G91" s="44"/>
    </row>
    <row r="92" spans="1:8" s="45" customFormat="1" ht="17.25" hidden="1" customHeight="1" x14ac:dyDescent="0.25">
      <c r="A92" s="6">
        <v>1</v>
      </c>
      <c r="B92" s="47" t="s">
        <v>197</v>
      </c>
      <c r="C92" s="46"/>
      <c r="D92" s="3">
        <v>11600</v>
      </c>
      <c r="E92" s="44"/>
      <c r="F92" s="44"/>
      <c r="G92" s="44"/>
    </row>
    <row r="93" spans="1:8" s="45" customFormat="1" ht="30" hidden="1" x14ac:dyDescent="0.25">
      <c r="A93" s="6">
        <v>1</v>
      </c>
      <c r="B93" s="47" t="s">
        <v>198</v>
      </c>
      <c r="C93" s="46"/>
      <c r="D93" s="3">
        <v>180</v>
      </c>
      <c r="E93" s="44"/>
      <c r="F93" s="44"/>
      <c r="G93" s="44"/>
    </row>
    <row r="94" spans="1:8" s="45" customFormat="1" hidden="1" x14ac:dyDescent="0.25">
      <c r="A94" s="6">
        <v>1</v>
      </c>
      <c r="B94" s="23" t="s">
        <v>199</v>
      </c>
      <c r="C94" s="46"/>
      <c r="D94" s="3">
        <v>11000</v>
      </c>
      <c r="E94" s="44"/>
      <c r="F94" s="44"/>
      <c r="G94" s="44"/>
    </row>
    <row r="95" spans="1:8" s="45" customFormat="1" ht="45" hidden="1" x14ac:dyDescent="0.25">
      <c r="A95" s="6">
        <v>1</v>
      </c>
      <c r="B95" s="23" t="s">
        <v>277</v>
      </c>
      <c r="C95" s="46"/>
      <c r="D95" s="13">
        <v>243</v>
      </c>
      <c r="E95" s="44"/>
      <c r="F95" s="44"/>
      <c r="G95" s="44"/>
      <c r="H95" s="74"/>
    </row>
    <row r="96" spans="1:8" s="20" customFormat="1" hidden="1" x14ac:dyDescent="0.25">
      <c r="A96" s="6">
        <v>1</v>
      </c>
      <c r="B96" s="24" t="s">
        <v>114</v>
      </c>
      <c r="C96" s="22"/>
      <c r="D96" s="3">
        <f>D97+D98</f>
        <v>47770.294117647063</v>
      </c>
      <c r="E96" s="3"/>
      <c r="F96" s="3"/>
      <c r="G96" s="3"/>
      <c r="H96" s="523"/>
    </row>
    <row r="97" spans="1:7" s="20" customFormat="1" hidden="1" x14ac:dyDescent="0.25">
      <c r="A97" s="6">
        <v>1</v>
      </c>
      <c r="B97" s="24" t="s">
        <v>251</v>
      </c>
      <c r="C97" s="178"/>
      <c r="D97" s="3">
        <v>39535</v>
      </c>
      <c r="E97" s="3"/>
      <c r="F97" s="3"/>
      <c r="G97" s="3"/>
    </row>
    <row r="98" spans="1:7" s="20" customFormat="1" hidden="1" x14ac:dyDescent="0.25">
      <c r="A98" s="6">
        <v>1</v>
      </c>
      <c r="B98" s="24" t="s">
        <v>253</v>
      </c>
      <c r="C98" s="178"/>
      <c r="D98" s="13">
        <f>D99/8.5</f>
        <v>8235.2941176470595</v>
      </c>
      <c r="E98" s="3"/>
      <c r="F98" s="3"/>
      <c r="G98" s="3"/>
    </row>
    <row r="99" spans="1:7" s="45" customFormat="1" hidden="1" x14ac:dyDescent="0.25">
      <c r="A99" s="6">
        <v>1</v>
      </c>
      <c r="B99" s="43" t="s">
        <v>252</v>
      </c>
      <c r="C99" s="234"/>
      <c r="D99" s="3">
        <v>70000</v>
      </c>
      <c r="E99" s="44"/>
      <c r="F99" s="44"/>
      <c r="G99" s="44"/>
    </row>
    <row r="100" spans="1:7" s="45" customFormat="1" ht="15.75" hidden="1" customHeight="1" x14ac:dyDescent="0.25">
      <c r="A100" s="6">
        <v>1</v>
      </c>
      <c r="B100" s="48" t="s">
        <v>200</v>
      </c>
      <c r="C100" s="49"/>
      <c r="D100" s="46">
        <f>D89+ROUND(D97*3.2,0)+D99/3.9</f>
        <v>167351.82905982906</v>
      </c>
      <c r="E100" s="50"/>
      <c r="F100" s="50"/>
      <c r="G100" s="50"/>
    </row>
    <row r="101" spans="1:7" s="45" customFormat="1" ht="15.75" hidden="1" customHeight="1" x14ac:dyDescent="0.25">
      <c r="A101" s="6">
        <v>1</v>
      </c>
      <c r="B101" s="21" t="s">
        <v>147</v>
      </c>
      <c r="C101" s="22"/>
      <c r="D101" s="3"/>
      <c r="E101" s="50"/>
      <c r="F101" s="50"/>
      <c r="G101" s="50"/>
    </row>
    <row r="102" spans="1:7" s="45" customFormat="1" ht="33.75" hidden="1" customHeight="1" x14ac:dyDescent="0.25">
      <c r="A102" s="6">
        <v>1</v>
      </c>
      <c r="B102" s="23" t="s">
        <v>314</v>
      </c>
      <c r="C102" s="22"/>
      <c r="D102" s="3">
        <f>SUM(D103,D104,D111,D117,D118,D119)</f>
        <v>27516</v>
      </c>
      <c r="E102" s="50"/>
      <c r="F102" s="50"/>
      <c r="G102" s="50"/>
    </row>
    <row r="103" spans="1:7" s="45" customFormat="1" ht="15.75" hidden="1" customHeight="1" x14ac:dyDescent="0.25">
      <c r="A103" s="6">
        <v>1</v>
      </c>
      <c r="B103" s="23" t="s">
        <v>196</v>
      </c>
      <c r="C103" s="22"/>
      <c r="D103" s="3"/>
      <c r="E103" s="50"/>
      <c r="F103" s="50"/>
      <c r="G103" s="50"/>
    </row>
    <row r="104" spans="1:7" s="45" customFormat="1" ht="15.75" hidden="1" customHeight="1" x14ac:dyDescent="0.25">
      <c r="A104" s="6">
        <v>1</v>
      </c>
      <c r="B104" s="47" t="s">
        <v>201</v>
      </c>
      <c r="C104" s="22"/>
      <c r="D104" s="3">
        <f>D105+D106+D107+D109</f>
        <v>8334</v>
      </c>
      <c r="E104" s="50"/>
      <c r="F104" s="50"/>
      <c r="G104" s="50"/>
    </row>
    <row r="105" spans="1:7" s="45" customFormat="1" ht="19.5" hidden="1" customHeight="1" x14ac:dyDescent="0.25">
      <c r="A105" s="6">
        <v>1</v>
      </c>
      <c r="B105" s="51" t="s">
        <v>202</v>
      </c>
      <c r="C105" s="22"/>
      <c r="D105" s="44">
        <v>6033</v>
      </c>
      <c r="E105" s="50"/>
      <c r="F105" s="50"/>
      <c r="G105" s="50"/>
    </row>
    <row r="106" spans="1:7" s="45" customFormat="1" ht="15.75" hidden="1" customHeight="1" x14ac:dyDescent="0.25">
      <c r="A106" s="6">
        <v>1</v>
      </c>
      <c r="B106" s="51" t="s">
        <v>203</v>
      </c>
      <c r="C106" s="22"/>
      <c r="D106" s="44">
        <v>1750</v>
      </c>
      <c r="E106" s="50"/>
      <c r="F106" s="50"/>
      <c r="G106" s="50"/>
    </row>
    <row r="107" spans="1:7" s="45" customFormat="1" ht="30.75" hidden="1" customHeight="1" x14ac:dyDescent="0.25">
      <c r="A107" s="6">
        <v>1</v>
      </c>
      <c r="B107" s="51" t="s">
        <v>204</v>
      </c>
      <c r="C107" s="22"/>
      <c r="D107" s="44"/>
      <c r="E107" s="50"/>
      <c r="F107" s="50"/>
      <c r="G107" s="50"/>
    </row>
    <row r="108" spans="1:7" s="45" customFormat="1" hidden="1" x14ac:dyDescent="0.25">
      <c r="A108" s="6">
        <v>1</v>
      </c>
      <c r="B108" s="51" t="s">
        <v>205</v>
      </c>
      <c r="C108" s="22"/>
      <c r="D108" s="44"/>
      <c r="E108" s="50"/>
      <c r="F108" s="50"/>
      <c r="G108" s="50"/>
    </row>
    <row r="109" spans="1:7" s="45" customFormat="1" ht="30" hidden="1" x14ac:dyDescent="0.25">
      <c r="A109" s="6">
        <v>1</v>
      </c>
      <c r="B109" s="51" t="s">
        <v>206</v>
      </c>
      <c r="C109" s="22"/>
      <c r="D109" s="44">
        <v>551</v>
      </c>
      <c r="E109" s="50"/>
      <c r="F109" s="50"/>
      <c r="G109" s="50"/>
    </row>
    <row r="110" spans="1:7" s="45" customFormat="1" hidden="1" x14ac:dyDescent="0.25">
      <c r="A110" s="6">
        <v>1</v>
      </c>
      <c r="B110" s="51" t="s">
        <v>205</v>
      </c>
      <c r="C110" s="22"/>
      <c r="D110" s="75">
        <v>60</v>
      </c>
      <c r="E110" s="50"/>
      <c r="F110" s="50"/>
      <c r="G110" s="50"/>
    </row>
    <row r="111" spans="1:7" s="45" customFormat="1" ht="30" hidden="1" customHeight="1" x14ac:dyDescent="0.25">
      <c r="A111" s="6">
        <v>1</v>
      </c>
      <c r="B111" s="47" t="s">
        <v>207</v>
      </c>
      <c r="C111" s="22"/>
      <c r="D111" s="3">
        <f>SUM(D112,D113,D115)</f>
        <v>19182</v>
      </c>
      <c r="E111" s="50"/>
      <c r="F111" s="50"/>
      <c r="G111" s="50"/>
    </row>
    <row r="112" spans="1:7" s="45" customFormat="1" ht="30" hidden="1" x14ac:dyDescent="0.25">
      <c r="A112" s="6">
        <v>1</v>
      </c>
      <c r="B112" s="51" t="s">
        <v>208</v>
      </c>
      <c r="C112" s="22"/>
      <c r="D112" s="3">
        <v>3917</v>
      </c>
      <c r="E112" s="50"/>
      <c r="F112" s="50"/>
      <c r="G112" s="50"/>
    </row>
    <row r="113" spans="1:7" s="45" customFormat="1" ht="45" hidden="1" x14ac:dyDescent="0.25">
      <c r="A113" s="6">
        <v>1</v>
      </c>
      <c r="B113" s="51" t="s">
        <v>209</v>
      </c>
      <c r="C113" s="22"/>
      <c r="D113" s="41">
        <v>11631</v>
      </c>
      <c r="E113" s="50"/>
      <c r="F113" s="50"/>
      <c r="G113" s="50"/>
    </row>
    <row r="114" spans="1:7" s="45" customFormat="1" hidden="1" x14ac:dyDescent="0.25">
      <c r="A114" s="6">
        <v>1</v>
      </c>
      <c r="B114" s="51" t="s">
        <v>205</v>
      </c>
      <c r="C114" s="22"/>
      <c r="D114" s="41">
        <v>3250</v>
      </c>
      <c r="E114" s="50"/>
      <c r="F114" s="50"/>
      <c r="G114" s="50"/>
    </row>
    <row r="115" spans="1:7" s="45" customFormat="1" ht="45" hidden="1" x14ac:dyDescent="0.25">
      <c r="A115" s="6">
        <v>1</v>
      </c>
      <c r="B115" s="51" t="s">
        <v>210</v>
      </c>
      <c r="C115" s="22"/>
      <c r="D115" s="41">
        <v>3634</v>
      </c>
      <c r="E115" s="50"/>
      <c r="F115" s="50"/>
      <c r="G115" s="50"/>
    </row>
    <row r="116" spans="1:7" s="45" customFormat="1" hidden="1" x14ac:dyDescent="0.25">
      <c r="A116" s="6">
        <v>1</v>
      </c>
      <c r="B116" s="51" t="s">
        <v>205</v>
      </c>
      <c r="C116" s="22"/>
      <c r="D116" s="41">
        <v>2410</v>
      </c>
      <c r="E116" s="50"/>
      <c r="F116" s="50"/>
      <c r="G116" s="50"/>
    </row>
    <row r="117" spans="1:7" s="45" customFormat="1" ht="31.5" hidden="1" customHeight="1" x14ac:dyDescent="0.25">
      <c r="A117" s="6">
        <v>1</v>
      </c>
      <c r="B117" s="47" t="s">
        <v>211</v>
      </c>
      <c r="C117" s="22"/>
      <c r="D117" s="3"/>
      <c r="E117" s="50"/>
      <c r="F117" s="50"/>
      <c r="G117" s="50"/>
    </row>
    <row r="118" spans="1:7" s="45" customFormat="1" ht="15.75" hidden="1" customHeight="1" x14ac:dyDescent="0.25">
      <c r="A118" s="6">
        <v>1</v>
      </c>
      <c r="B118" s="47" t="s">
        <v>212</v>
      </c>
      <c r="C118" s="22"/>
      <c r="D118" s="3"/>
      <c r="E118" s="50"/>
      <c r="F118" s="50"/>
      <c r="G118" s="50"/>
    </row>
    <row r="119" spans="1:7" s="45" customFormat="1" ht="15.75" hidden="1" customHeight="1" x14ac:dyDescent="0.25">
      <c r="A119" s="6">
        <v>1</v>
      </c>
      <c r="B119" s="23" t="s">
        <v>213</v>
      </c>
      <c r="C119" s="22"/>
      <c r="D119" s="3"/>
      <c r="E119" s="50"/>
      <c r="F119" s="50"/>
      <c r="G119" s="50"/>
    </row>
    <row r="120" spans="1:7" s="45" customFormat="1" hidden="1" x14ac:dyDescent="0.25">
      <c r="A120" s="6">
        <v>1</v>
      </c>
      <c r="B120" s="24" t="s">
        <v>114</v>
      </c>
      <c r="C120" s="46"/>
      <c r="D120" s="44"/>
      <c r="E120" s="50"/>
      <c r="F120" s="50"/>
      <c r="G120" s="50"/>
    </row>
    <row r="121" spans="1:7" s="45" customFormat="1" hidden="1" x14ac:dyDescent="0.25">
      <c r="A121" s="6">
        <v>1</v>
      </c>
      <c r="B121" s="43" t="s">
        <v>144</v>
      </c>
      <c r="C121" s="46"/>
      <c r="D121" s="75"/>
      <c r="E121" s="50"/>
      <c r="F121" s="50"/>
      <c r="G121" s="50"/>
    </row>
    <row r="122" spans="1:7" s="20" customFormat="1" ht="30" hidden="1" x14ac:dyDescent="0.25">
      <c r="A122" s="6">
        <v>1</v>
      </c>
      <c r="B122" s="24" t="s">
        <v>115</v>
      </c>
      <c r="C122" s="178"/>
      <c r="D122" s="3">
        <v>12450</v>
      </c>
      <c r="E122" s="3"/>
      <c r="F122" s="3"/>
      <c r="G122" s="3"/>
    </row>
    <row r="123" spans="1:7" s="45" customFormat="1" ht="15.75" hidden="1" customHeight="1" x14ac:dyDescent="0.25">
      <c r="A123" s="6">
        <v>1</v>
      </c>
      <c r="B123" s="24" t="s">
        <v>214</v>
      </c>
      <c r="C123" s="22"/>
      <c r="D123" s="3"/>
      <c r="E123" s="50"/>
      <c r="F123" s="50"/>
      <c r="G123" s="50"/>
    </row>
    <row r="124" spans="1:7" s="45" customFormat="1" ht="45" hidden="1" x14ac:dyDescent="0.25">
      <c r="A124" s="6">
        <v>1</v>
      </c>
      <c r="B124" s="24" t="s">
        <v>287</v>
      </c>
      <c r="C124" s="22"/>
      <c r="D124" s="3">
        <v>50</v>
      </c>
      <c r="E124" s="50"/>
      <c r="F124" s="50"/>
      <c r="G124" s="50"/>
    </row>
    <row r="125" spans="1:7" s="45" customFormat="1" hidden="1" x14ac:dyDescent="0.25">
      <c r="A125" s="6">
        <v>1</v>
      </c>
      <c r="B125" s="53" t="s">
        <v>146</v>
      </c>
      <c r="C125" s="22"/>
      <c r="D125" s="18">
        <f>D102+ROUND(D120*3.2,0)+D122+D124</f>
        <v>40016</v>
      </c>
      <c r="E125" s="50"/>
      <c r="F125" s="50"/>
      <c r="G125" s="50"/>
    </row>
    <row r="126" spans="1:7" s="45" customFormat="1" hidden="1" x14ac:dyDescent="0.25">
      <c r="A126" s="6">
        <v>1</v>
      </c>
      <c r="B126" s="54" t="s">
        <v>145</v>
      </c>
      <c r="C126" s="22"/>
      <c r="D126" s="18">
        <f>SUM(D100,D125)</f>
        <v>207367.82905982906</v>
      </c>
      <c r="E126" s="50"/>
      <c r="F126" s="50"/>
      <c r="G126" s="50"/>
    </row>
    <row r="127" spans="1:7" s="20" customFormat="1" hidden="1" x14ac:dyDescent="0.25">
      <c r="A127" s="6">
        <v>1</v>
      </c>
      <c r="B127" s="33" t="s">
        <v>7</v>
      </c>
      <c r="C127" s="524"/>
      <c r="D127" s="3"/>
      <c r="E127" s="3"/>
      <c r="F127" s="3"/>
      <c r="G127" s="3"/>
    </row>
    <row r="128" spans="1:7" s="20" customFormat="1" hidden="1" x14ac:dyDescent="0.25">
      <c r="A128" s="6">
        <v>1</v>
      </c>
      <c r="B128" s="42" t="s">
        <v>134</v>
      </c>
      <c r="C128" s="524"/>
      <c r="D128" s="3"/>
      <c r="E128" s="3"/>
      <c r="F128" s="3"/>
      <c r="G128" s="3"/>
    </row>
    <row r="129" spans="1:7" s="20" customFormat="1" hidden="1" x14ac:dyDescent="0.25">
      <c r="A129" s="6">
        <v>1</v>
      </c>
      <c r="B129" s="29" t="s">
        <v>57</v>
      </c>
      <c r="C129" s="197">
        <v>300</v>
      </c>
      <c r="D129" s="3"/>
      <c r="E129" s="3">
        <v>10.5</v>
      </c>
      <c r="F129" s="3">
        <f t="shared" ref="F129:F130" si="6">ROUND(G129/C129,0)</f>
        <v>0</v>
      </c>
      <c r="G129" s="3">
        <f t="shared" ref="G129:G130" si="7">ROUND(D129*E129,0)</f>
        <v>0</v>
      </c>
    </row>
    <row r="130" spans="1:7" s="20" customFormat="1" hidden="1" x14ac:dyDescent="0.25">
      <c r="A130" s="6">
        <v>1</v>
      </c>
      <c r="B130" s="29" t="s">
        <v>21</v>
      </c>
      <c r="C130" s="197">
        <v>300</v>
      </c>
      <c r="D130" s="3"/>
      <c r="E130" s="3">
        <v>10.5</v>
      </c>
      <c r="F130" s="3">
        <f t="shared" si="6"/>
        <v>0</v>
      </c>
      <c r="G130" s="3">
        <f t="shared" si="7"/>
        <v>0</v>
      </c>
    </row>
    <row r="131" spans="1:7" s="20" customFormat="1" hidden="1" x14ac:dyDescent="0.25">
      <c r="A131" s="6">
        <v>1</v>
      </c>
      <c r="B131" s="29" t="s">
        <v>43</v>
      </c>
      <c r="C131" s="197">
        <v>300</v>
      </c>
      <c r="D131" s="3">
        <v>110</v>
      </c>
      <c r="E131" s="198">
        <v>10.5</v>
      </c>
      <c r="F131" s="3">
        <f>ROUND(G131/C131,0)</f>
        <v>4</v>
      </c>
      <c r="G131" s="3">
        <f>ROUND(D131*E131,0)</f>
        <v>1155</v>
      </c>
    </row>
    <row r="132" spans="1:7" s="20" customFormat="1" ht="16.5" hidden="1" customHeight="1" x14ac:dyDescent="0.25">
      <c r="A132" s="6">
        <v>1</v>
      </c>
      <c r="B132" s="190" t="s">
        <v>9</v>
      </c>
      <c r="C132" s="199"/>
      <c r="D132" s="34">
        <f>SUM(D129:D131)</f>
        <v>110</v>
      </c>
      <c r="E132" s="200">
        <f>G132/D132</f>
        <v>10.5</v>
      </c>
      <c r="F132" s="34">
        <f t="shared" ref="F132:G132" si="8">SUM(F129:F131)</f>
        <v>4</v>
      </c>
      <c r="G132" s="34">
        <f t="shared" si="8"/>
        <v>1155</v>
      </c>
    </row>
    <row r="133" spans="1:7" s="20" customFormat="1" ht="16.5" hidden="1" customHeight="1" x14ac:dyDescent="0.25">
      <c r="A133" s="6">
        <v>1</v>
      </c>
      <c r="B133" s="42" t="s">
        <v>76</v>
      </c>
      <c r="C133" s="199"/>
      <c r="D133" s="173"/>
      <c r="E133" s="201"/>
      <c r="F133" s="173"/>
      <c r="G133" s="173"/>
    </row>
    <row r="134" spans="1:7" s="20" customFormat="1" hidden="1" x14ac:dyDescent="0.25">
      <c r="A134" s="6">
        <v>1</v>
      </c>
      <c r="B134" s="30" t="s">
        <v>21</v>
      </c>
      <c r="C134" s="202">
        <v>240</v>
      </c>
      <c r="D134" s="3">
        <v>400</v>
      </c>
      <c r="E134" s="198">
        <v>8</v>
      </c>
      <c r="F134" s="3">
        <f>ROUND(G134/C134,0)</f>
        <v>13</v>
      </c>
      <c r="G134" s="3">
        <f>ROUND(D134*E134,0)</f>
        <v>3200</v>
      </c>
    </row>
    <row r="135" spans="1:7" s="20" customFormat="1" hidden="1" x14ac:dyDescent="0.25">
      <c r="A135" s="6">
        <v>1</v>
      </c>
      <c r="B135" s="30" t="s">
        <v>27</v>
      </c>
      <c r="C135" s="202">
        <v>240</v>
      </c>
      <c r="D135" s="3">
        <v>20</v>
      </c>
      <c r="E135" s="198">
        <v>8</v>
      </c>
      <c r="F135" s="3">
        <f t="shared" ref="F135:F140" si="9">ROUND(G135/C135,0)</f>
        <v>1</v>
      </c>
      <c r="G135" s="3">
        <f t="shared" ref="G135:G140" si="10">ROUND(D135*E135,0)</f>
        <v>160</v>
      </c>
    </row>
    <row r="136" spans="1:7" s="20" customFormat="1" hidden="1" x14ac:dyDescent="0.25">
      <c r="A136" s="6">
        <v>1</v>
      </c>
      <c r="B136" s="30" t="s">
        <v>39</v>
      </c>
      <c r="C136" s="202">
        <v>240</v>
      </c>
      <c r="D136" s="3">
        <v>850</v>
      </c>
      <c r="E136" s="198">
        <v>8</v>
      </c>
      <c r="F136" s="3">
        <f t="shared" si="9"/>
        <v>28</v>
      </c>
      <c r="G136" s="3">
        <f t="shared" si="10"/>
        <v>6800</v>
      </c>
    </row>
    <row r="137" spans="1:7" s="20" customFormat="1" hidden="1" x14ac:dyDescent="0.25">
      <c r="A137" s="6">
        <v>1</v>
      </c>
      <c r="B137" s="30" t="s">
        <v>45</v>
      </c>
      <c r="C137" s="202">
        <v>240</v>
      </c>
      <c r="D137" s="3">
        <v>30</v>
      </c>
      <c r="E137" s="198">
        <v>8</v>
      </c>
      <c r="F137" s="3">
        <f t="shared" si="9"/>
        <v>1</v>
      </c>
      <c r="G137" s="3">
        <f t="shared" si="10"/>
        <v>240</v>
      </c>
    </row>
    <row r="138" spans="1:7" s="20" customFormat="1" hidden="1" x14ac:dyDescent="0.25">
      <c r="A138" s="6">
        <v>1</v>
      </c>
      <c r="B138" s="30" t="s">
        <v>22</v>
      </c>
      <c r="C138" s="202">
        <v>240</v>
      </c>
      <c r="D138" s="3">
        <v>400</v>
      </c>
      <c r="E138" s="198">
        <v>8</v>
      </c>
      <c r="F138" s="3">
        <f t="shared" si="9"/>
        <v>13</v>
      </c>
      <c r="G138" s="3">
        <f t="shared" si="10"/>
        <v>3200</v>
      </c>
    </row>
    <row r="139" spans="1:7" s="20" customFormat="1" hidden="1" x14ac:dyDescent="0.25">
      <c r="A139" s="6">
        <v>1</v>
      </c>
      <c r="B139" s="30" t="s">
        <v>8</v>
      </c>
      <c r="C139" s="202">
        <v>240</v>
      </c>
      <c r="D139" s="3">
        <v>50</v>
      </c>
      <c r="E139" s="198">
        <v>8</v>
      </c>
      <c r="F139" s="3">
        <f t="shared" si="9"/>
        <v>2</v>
      </c>
      <c r="G139" s="3">
        <f t="shared" si="10"/>
        <v>400</v>
      </c>
    </row>
    <row r="140" spans="1:7" s="20" customFormat="1" hidden="1" x14ac:dyDescent="0.25">
      <c r="A140" s="6">
        <v>1</v>
      </c>
      <c r="B140" s="30" t="s">
        <v>35</v>
      </c>
      <c r="C140" s="202">
        <v>240</v>
      </c>
      <c r="D140" s="3">
        <v>30</v>
      </c>
      <c r="E140" s="198">
        <v>8</v>
      </c>
      <c r="F140" s="3">
        <f t="shared" si="9"/>
        <v>1</v>
      </c>
      <c r="G140" s="3">
        <f t="shared" si="10"/>
        <v>240</v>
      </c>
    </row>
    <row r="141" spans="1:7" s="20" customFormat="1" hidden="1" x14ac:dyDescent="0.25">
      <c r="A141" s="6">
        <v>1</v>
      </c>
      <c r="B141" s="190" t="s">
        <v>136</v>
      </c>
      <c r="C141" s="525"/>
      <c r="D141" s="34">
        <f>SUM(D134:D140)</f>
        <v>1780</v>
      </c>
      <c r="E141" s="515">
        <f>G141/D141</f>
        <v>8</v>
      </c>
      <c r="F141" s="34">
        <f>SUM(F134:F140)</f>
        <v>59</v>
      </c>
      <c r="G141" s="34">
        <f>SUM(G134:G140)</f>
        <v>14240</v>
      </c>
    </row>
    <row r="142" spans="1:7" ht="21.75" hidden="1" customHeight="1" x14ac:dyDescent="0.25">
      <c r="A142" s="6">
        <v>1</v>
      </c>
      <c r="B142" s="31" t="s">
        <v>112</v>
      </c>
      <c r="C142" s="202"/>
      <c r="D142" s="18">
        <f>D132+D141</f>
        <v>1890</v>
      </c>
      <c r="E142" s="17">
        <f>G142/D142</f>
        <v>8.1455026455026456</v>
      </c>
      <c r="F142" s="18">
        <f>F132+F141</f>
        <v>63</v>
      </c>
      <c r="G142" s="18">
        <f>G132+G141</f>
        <v>15395</v>
      </c>
    </row>
    <row r="143" spans="1:7" ht="31.5" hidden="1" customHeight="1" x14ac:dyDescent="0.25">
      <c r="A143" s="6">
        <v>1</v>
      </c>
      <c r="B143" s="32" t="s">
        <v>160</v>
      </c>
      <c r="C143" s="202"/>
      <c r="D143" s="173">
        <f>2900+190</f>
        <v>3090</v>
      </c>
      <c r="E143" s="173"/>
      <c r="F143" s="173"/>
      <c r="G143" s="173"/>
    </row>
    <row r="144" spans="1:7" ht="31.5" hidden="1" customHeight="1" x14ac:dyDescent="0.25">
      <c r="A144" s="6">
        <v>1</v>
      </c>
      <c r="B144" s="32" t="s">
        <v>161</v>
      </c>
      <c r="C144" s="526"/>
      <c r="D144" s="527">
        <v>1100</v>
      </c>
      <c r="E144" s="359"/>
      <c r="F144" s="266"/>
      <c r="G144" s="266"/>
    </row>
    <row r="145" spans="1:72" s="519" customFormat="1" hidden="1" x14ac:dyDescent="0.25">
      <c r="A145" s="6">
        <v>1</v>
      </c>
      <c r="B145" s="528" t="s">
        <v>10</v>
      </c>
      <c r="C145" s="529"/>
      <c r="D145" s="529"/>
      <c r="E145" s="529"/>
      <c r="F145" s="529"/>
      <c r="G145" s="529"/>
      <c r="H145" s="518"/>
      <c r="I145" s="518"/>
      <c r="J145" s="518"/>
      <c r="K145" s="518"/>
      <c r="L145" s="518"/>
      <c r="M145" s="518"/>
      <c r="N145" s="518"/>
      <c r="O145" s="518"/>
      <c r="P145" s="518"/>
      <c r="Q145" s="518"/>
      <c r="R145" s="518"/>
      <c r="S145" s="518"/>
      <c r="T145" s="518"/>
      <c r="U145" s="518"/>
      <c r="V145" s="518"/>
      <c r="W145" s="518"/>
      <c r="X145" s="518"/>
      <c r="Y145" s="518"/>
      <c r="Z145" s="518"/>
      <c r="AA145" s="518"/>
      <c r="AB145" s="518"/>
      <c r="AC145" s="518"/>
      <c r="AD145" s="518"/>
      <c r="AE145" s="518"/>
      <c r="AF145" s="518"/>
      <c r="AG145" s="518"/>
      <c r="AH145" s="518"/>
      <c r="AI145" s="518"/>
      <c r="AJ145" s="518"/>
      <c r="AK145" s="518"/>
      <c r="AL145" s="518"/>
      <c r="AM145" s="518"/>
      <c r="AN145" s="518"/>
      <c r="AO145" s="518"/>
      <c r="AP145" s="518"/>
      <c r="AQ145" s="518"/>
      <c r="AR145" s="518"/>
      <c r="AS145" s="518"/>
      <c r="AT145" s="518"/>
      <c r="AU145" s="518"/>
      <c r="AV145" s="518"/>
      <c r="AW145" s="518"/>
      <c r="AX145" s="518"/>
      <c r="AY145" s="518"/>
      <c r="AZ145" s="518"/>
      <c r="BA145" s="518"/>
      <c r="BB145" s="518"/>
      <c r="BC145" s="518"/>
      <c r="BD145" s="518"/>
      <c r="BE145" s="518"/>
      <c r="BF145" s="518"/>
      <c r="BG145" s="518"/>
      <c r="BH145" s="518"/>
      <c r="BI145" s="518"/>
      <c r="BJ145" s="518"/>
      <c r="BK145" s="518"/>
      <c r="BL145" s="518"/>
      <c r="BM145" s="518"/>
      <c r="BN145" s="518"/>
      <c r="BO145" s="518"/>
      <c r="BP145" s="518"/>
      <c r="BQ145" s="518"/>
      <c r="BR145" s="518"/>
      <c r="BS145" s="518"/>
      <c r="BT145" s="518"/>
    </row>
    <row r="146" spans="1:72" x14ac:dyDescent="0.25">
      <c r="A146" s="6">
        <v>1</v>
      </c>
      <c r="B146" s="530"/>
      <c r="C146" s="520"/>
      <c r="D146" s="3"/>
      <c r="E146" s="3"/>
      <c r="F146" s="3"/>
      <c r="G146" s="3"/>
    </row>
    <row r="147" spans="1:72" ht="18" customHeight="1" x14ac:dyDescent="0.25">
      <c r="A147" s="6">
        <v>1</v>
      </c>
      <c r="B147" s="531" t="s">
        <v>89</v>
      </c>
      <c r="C147" s="521"/>
      <c r="D147" s="3"/>
      <c r="E147" s="3"/>
      <c r="F147" s="3"/>
      <c r="G147" s="3"/>
    </row>
    <row r="148" spans="1:72" x14ac:dyDescent="0.25">
      <c r="A148" s="6">
        <v>1</v>
      </c>
      <c r="B148" s="330" t="s">
        <v>4</v>
      </c>
      <c r="C148" s="521"/>
      <c r="D148" s="3"/>
      <c r="E148" s="3"/>
      <c r="F148" s="3"/>
      <c r="G148" s="3"/>
    </row>
    <row r="149" spans="1:72" x14ac:dyDescent="0.25">
      <c r="A149" s="6">
        <v>1</v>
      </c>
      <c r="B149" s="4" t="s">
        <v>37</v>
      </c>
      <c r="C149" s="202">
        <v>340</v>
      </c>
      <c r="D149" s="3">
        <f>1540-15</f>
        <v>1525</v>
      </c>
      <c r="E149" s="198">
        <v>11</v>
      </c>
      <c r="F149" s="3">
        <f>ROUND(G149/C149,0)</f>
        <v>49</v>
      </c>
      <c r="G149" s="3">
        <f>ROUND(D149*E149,0)</f>
        <v>16775</v>
      </c>
    </row>
    <row r="150" spans="1:72" x14ac:dyDescent="0.25">
      <c r="A150" s="6">
        <v>1</v>
      </c>
      <c r="B150" s="4" t="s">
        <v>44</v>
      </c>
      <c r="C150" s="202">
        <v>340</v>
      </c>
      <c r="D150" s="3">
        <v>460</v>
      </c>
      <c r="E150" s="198">
        <v>9.6999999999999993</v>
      </c>
      <c r="F150" s="3">
        <f>ROUND(G150/C150,0)</f>
        <v>13</v>
      </c>
      <c r="G150" s="3">
        <f>ROUND(D150*E150,0)</f>
        <v>4462</v>
      </c>
    </row>
    <row r="151" spans="1:72" x14ac:dyDescent="0.25">
      <c r="A151" s="6">
        <v>1</v>
      </c>
      <c r="B151" s="4" t="s">
        <v>8</v>
      </c>
      <c r="C151" s="202">
        <v>340</v>
      </c>
      <c r="D151" s="3">
        <f>1725-6</f>
        <v>1719</v>
      </c>
      <c r="E151" s="198">
        <v>7.5</v>
      </c>
      <c r="F151" s="3">
        <f>ROUND(G151/C151,0)</f>
        <v>38</v>
      </c>
      <c r="G151" s="3">
        <f>ROUND(D151*E151,0)</f>
        <v>12893</v>
      </c>
    </row>
    <row r="152" spans="1:72" x14ac:dyDescent="0.25">
      <c r="A152" s="6">
        <v>1</v>
      </c>
      <c r="B152" s="4" t="s">
        <v>97</v>
      </c>
      <c r="C152" s="202">
        <v>340</v>
      </c>
      <c r="D152" s="3">
        <v>1190</v>
      </c>
      <c r="E152" s="198">
        <v>9.6999999999999993</v>
      </c>
      <c r="F152" s="3">
        <f>ROUND(G152/C152,0)</f>
        <v>34</v>
      </c>
      <c r="G152" s="3">
        <f>ROUND(D152*E152,0)</f>
        <v>11543</v>
      </c>
    </row>
    <row r="153" spans="1:72" s="20" customFormat="1" x14ac:dyDescent="0.25">
      <c r="A153" s="6">
        <v>1</v>
      </c>
      <c r="B153" s="294" t="s">
        <v>5</v>
      </c>
      <c r="C153" s="383"/>
      <c r="D153" s="18">
        <f>D149+D150+D151+D152</f>
        <v>4894</v>
      </c>
      <c r="E153" s="17">
        <f>G153/D153</f>
        <v>9.3324478953821011</v>
      </c>
      <c r="F153" s="18">
        <f>F149+F150+F151+F152</f>
        <v>134</v>
      </c>
      <c r="G153" s="18">
        <f>G149+G150+G151+G152</f>
        <v>45673</v>
      </c>
    </row>
    <row r="154" spans="1:72" s="45" customFormat="1" ht="18.75" customHeight="1" x14ac:dyDescent="0.25">
      <c r="A154" s="6">
        <v>1</v>
      </c>
      <c r="B154" s="21" t="s">
        <v>195</v>
      </c>
      <c r="C154" s="21"/>
      <c r="D154" s="73"/>
      <c r="E154" s="44"/>
      <c r="F154" s="44"/>
      <c r="G154" s="44"/>
    </row>
    <row r="155" spans="1:72" s="45" customFormat="1" ht="15" customHeight="1" x14ac:dyDescent="0.25">
      <c r="A155" s="6">
        <v>1</v>
      </c>
      <c r="B155" s="23" t="s">
        <v>314</v>
      </c>
      <c r="C155" s="46"/>
      <c r="D155" s="44">
        <f>SUM(D156,D157,D158,D159)</f>
        <v>30200</v>
      </c>
      <c r="E155" s="44"/>
      <c r="F155" s="44"/>
      <c r="G155" s="44"/>
    </row>
    <row r="156" spans="1:72" s="45" customFormat="1" ht="15" customHeight="1" x14ac:dyDescent="0.25">
      <c r="A156" s="6">
        <v>1</v>
      </c>
      <c r="B156" s="47" t="s">
        <v>196</v>
      </c>
      <c r="C156" s="46"/>
      <c r="D156" s="44"/>
      <c r="E156" s="44"/>
      <c r="F156" s="44"/>
      <c r="G156" s="44"/>
    </row>
    <row r="157" spans="1:72" s="45" customFormat="1" ht="17.25" customHeight="1" x14ac:dyDescent="0.25">
      <c r="A157" s="6">
        <v>1</v>
      </c>
      <c r="B157" s="47" t="s">
        <v>197</v>
      </c>
      <c r="C157" s="46"/>
      <c r="D157" s="3">
        <v>2200</v>
      </c>
      <c r="E157" s="44"/>
      <c r="F157" s="44"/>
      <c r="G157" s="44"/>
    </row>
    <row r="158" spans="1:72" s="45" customFormat="1" ht="30" customHeight="1" x14ac:dyDescent="0.25">
      <c r="A158" s="6">
        <v>1</v>
      </c>
      <c r="B158" s="47" t="s">
        <v>198</v>
      </c>
      <c r="C158" s="46"/>
      <c r="D158" s="3"/>
      <c r="E158" s="44"/>
      <c r="F158" s="44"/>
      <c r="G158" s="44"/>
    </row>
    <row r="159" spans="1:72" s="45" customFormat="1" ht="15" customHeight="1" x14ac:dyDescent="0.25">
      <c r="A159" s="6">
        <v>1</v>
      </c>
      <c r="B159" s="23" t="s">
        <v>199</v>
      </c>
      <c r="C159" s="46"/>
      <c r="D159" s="3">
        <v>28000</v>
      </c>
      <c r="E159" s="44"/>
      <c r="F159" s="44"/>
      <c r="G159" s="44"/>
    </row>
    <row r="160" spans="1:72" s="45" customFormat="1" ht="45" customHeight="1" x14ac:dyDescent="0.25">
      <c r="A160" s="6">
        <v>1</v>
      </c>
      <c r="B160" s="23" t="s">
        <v>277</v>
      </c>
      <c r="C160" s="46"/>
      <c r="D160" s="13">
        <v>1114</v>
      </c>
      <c r="E160" s="44"/>
      <c r="F160" s="44"/>
      <c r="G160" s="44"/>
      <c r="H160" s="74"/>
    </row>
    <row r="161" spans="1:7" s="20" customFormat="1" ht="15" customHeight="1" x14ac:dyDescent="0.25">
      <c r="A161" s="6">
        <v>1</v>
      </c>
      <c r="B161" s="24" t="s">
        <v>114</v>
      </c>
      <c r="C161" s="22"/>
      <c r="D161" s="3">
        <v>25000</v>
      </c>
      <c r="E161" s="3"/>
      <c r="F161" s="3"/>
      <c r="G161" s="3"/>
    </row>
    <row r="162" spans="1:7" s="45" customFormat="1" ht="15" customHeight="1" x14ac:dyDescent="0.25">
      <c r="A162" s="6">
        <v>1</v>
      </c>
      <c r="B162" s="43" t="s">
        <v>144</v>
      </c>
      <c r="C162" s="234"/>
      <c r="D162" s="3"/>
      <c r="E162" s="44"/>
      <c r="F162" s="44"/>
      <c r="G162" s="44"/>
    </row>
    <row r="163" spans="1:7" s="45" customFormat="1" ht="15.75" customHeight="1" x14ac:dyDescent="0.25">
      <c r="A163" s="6">
        <v>1</v>
      </c>
      <c r="B163" s="48" t="s">
        <v>200</v>
      </c>
      <c r="C163" s="49"/>
      <c r="D163" s="46">
        <f>D155+ROUND(D161*3.2,0)</f>
        <v>110200</v>
      </c>
      <c r="E163" s="50"/>
      <c r="F163" s="50"/>
      <c r="G163" s="50"/>
    </row>
    <row r="164" spans="1:7" s="45" customFormat="1" ht="15.75" customHeight="1" x14ac:dyDescent="0.25">
      <c r="A164" s="6">
        <v>1</v>
      </c>
      <c r="B164" s="21" t="s">
        <v>147</v>
      </c>
      <c r="C164" s="22"/>
      <c r="D164" s="3"/>
      <c r="E164" s="50"/>
      <c r="F164" s="50"/>
      <c r="G164" s="50"/>
    </row>
    <row r="165" spans="1:7" s="45" customFormat="1" ht="36" customHeight="1" x14ac:dyDescent="0.25">
      <c r="A165" s="6">
        <v>1</v>
      </c>
      <c r="B165" s="23" t="s">
        <v>314</v>
      </c>
      <c r="C165" s="22"/>
      <c r="D165" s="3">
        <f>SUM(D166,D167,D174,D180,D181,D182)</f>
        <v>15784</v>
      </c>
      <c r="E165" s="50"/>
      <c r="F165" s="50"/>
      <c r="G165" s="50"/>
    </row>
    <row r="166" spans="1:7" s="45" customFormat="1" ht="15.75" customHeight="1" x14ac:dyDescent="0.25">
      <c r="A166" s="6">
        <v>1</v>
      </c>
      <c r="B166" s="23" t="s">
        <v>196</v>
      </c>
      <c r="C166" s="22"/>
      <c r="D166" s="3"/>
      <c r="E166" s="50"/>
      <c r="F166" s="50"/>
      <c r="G166" s="50"/>
    </row>
    <row r="167" spans="1:7" s="45" customFormat="1" ht="15.75" customHeight="1" x14ac:dyDescent="0.25">
      <c r="A167" s="6">
        <v>1</v>
      </c>
      <c r="B167" s="47" t="s">
        <v>201</v>
      </c>
      <c r="C167" s="22"/>
      <c r="D167" s="3">
        <f>D168+D169+D170+D172</f>
        <v>10362</v>
      </c>
      <c r="E167" s="50"/>
      <c r="F167" s="50"/>
      <c r="G167" s="50"/>
    </row>
    <row r="168" spans="1:7" s="45" customFormat="1" ht="19.5" customHeight="1" x14ac:dyDescent="0.25">
      <c r="A168" s="6">
        <v>1</v>
      </c>
      <c r="B168" s="51" t="s">
        <v>202</v>
      </c>
      <c r="C168" s="22"/>
      <c r="D168" s="44">
        <v>8017</v>
      </c>
      <c r="E168" s="50"/>
      <c r="F168" s="50"/>
      <c r="G168" s="50"/>
    </row>
    <row r="169" spans="1:7" s="45" customFormat="1" ht="15.75" customHeight="1" x14ac:dyDescent="0.25">
      <c r="A169" s="6">
        <v>1</v>
      </c>
      <c r="B169" s="51" t="s">
        <v>203</v>
      </c>
      <c r="C169" s="22"/>
      <c r="D169" s="44">
        <v>2345</v>
      </c>
      <c r="E169" s="50"/>
      <c r="F169" s="50"/>
      <c r="G169" s="50"/>
    </row>
    <row r="170" spans="1:7" s="45" customFormat="1" ht="30.75" customHeight="1" x14ac:dyDescent="0.25">
      <c r="A170" s="6">
        <v>1</v>
      </c>
      <c r="B170" s="51" t="s">
        <v>204</v>
      </c>
      <c r="C170" s="22"/>
      <c r="D170" s="44"/>
      <c r="E170" s="50"/>
      <c r="F170" s="50"/>
      <c r="G170" s="50"/>
    </row>
    <row r="171" spans="1:7" s="45" customFormat="1" ht="15" customHeight="1" x14ac:dyDescent="0.25">
      <c r="A171" s="6">
        <v>1</v>
      </c>
      <c r="B171" s="51" t="s">
        <v>205</v>
      </c>
      <c r="C171" s="22"/>
      <c r="D171" s="44"/>
      <c r="E171" s="50"/>
      <c r="F171" s="50"/>
      <c r="G171" s="50"/>
    </row>
    <row r="172" spans="1:7" s="45" customFormat="1" ht="30" customHeight="1" x14ac:dyDescent="0.25">
      <c r="A172" s="6">
        <v>1</v>
      </c>
      <c r="B172" s="51" t="s">
        <v>206</v>
      </c>
      <c r="C172" s="22"/>
      <c r="D172" s="44"/>
      <c r="E172" s="50"/>
      <c r="F172" s="50"/>
      <c r="G172" s="50"/>
    </row>
    <row r="173" spans="1:7" s="45" customFormat="1" ht="15" customHeight="1" x14ac:dyDescent="0.25">
      <c r="A173" s="6">
        <v>1</v>
      </c>
      <c r="B173" s="51" t="s">
        <v>205</v>
      </c>
      <c r="C173" s="22"/>
      <c r="D173" s="75"/>
      <c r="E173" s="50"/>
      <c r="F173" s="50"/>
      <c r="G173" s="50"/>
    </row>
    <row r="174" spans="1:7" s="45" customFormat="1" ht="30" customHeight="1" x14ac:dyDescent="0.25">
      <c r="A174" s="6">
        <v>1</v>
      </c>
      <c r="B174" s="47" t="s">
        <v>207</v>
      </c>
      <c r="C174" s="22"/>
      <c r="D174" s="3">
        <f>SUM(D175,D176,D178)</f>
        <v>5422</v>
      </c>
      <c r="E174" s="50"/>
      <c r="F174" s="50"/>
      <c r="G174" s="50"/>
    </row>
    <row r="175" spans="1:7" s="45" customFormat="1" ht="30" customHeight="1" x14ac:dyDescent="0.25">
      <c r="A175" s="6">
        <v>1</v>
      </c>
      <c r="B175" s="51" t="s">
        <v>208</v>
      </c>
      <c r="C175" s="22"/>
      <c r="D175" s="3">
        <v>5422</v>
      </c>
      <c r="E175" s="50"/>
      <c r="F175" s="50"/>
      <c r="G175" s="50"/>
    </row>
    <row r="176" spans="1:7" s="45" customFormat="1" ht="45" customHeight="1" x14ac:dyDescent="0.25">
      <c r="A176" s="6">
        <v>1</v>
      </c>
      <c r="B176" s="51" t="s">
        <v>209</v>
      </c>
      <c r="C176" s="22"/>
      <c r="D176" s="41"/>
      <c r="E176" s="50"/>
      <c r="F176" s="50"/>
      <c r="G176" s="50"/>
    </row>
    <row r="177" spans="1:7" s="45" customFormat="1" ht="15" customHeight="1" x14ac:dyDescent="0.25">
      <c r="A177" s="6">
        <v>1</v>
      </c>
      <c r="B177" s="51" t="s">
        <v>205</v>
      </c>
      <c r="C177" s="22"/>
      <c r="D177" s="41"/>
      <c r="E177" s="50"/>
      <c r="F177" s="50"/>
      <c r="G177" s="50"/>
    </row>
    <row r="178" spans="1:7" s="45" customFormat="1" ht="45" customHeight="1" x14ac:dyDescent="0.25">
      <c r="A178" s="6">
        <v>1</v>
      </c>
      <c r="B178" s="51" t="s">
        <v>210</v>
      </c>
      <c r="C178" s="22"/>
      <c r="D178" s="41"/>
      <c r="E178" s="50"/>
      <c r="F178" s="50"/>
      <c r="G178" s="50"/>
    </row>
    <row r="179" spans="1:7" s="45" customFormat="1" ht="15" customHeight="1" x14ac:dyDescent="0.25">
      <c r="A179" s="6">
        <v>1</v>
      </c>
      <c r="B179" s="51" t="s">
        <v>205</v>
      </c>
      <c r="C179" s="22"/>
      <c r="D179" s="41"/>
      <c r="E179" s="50"/>
      <c r="F179" s="50"/>
      <c r="G179" s="50"/>
    </row>
    <row r="180" spans="1:7" s="45" customFormat="1" ht="31.5" customHeight="1" x14ac:dyDescent="0.25">
      <c r="A180" s="6">
        <v>1</v>
      </c>
      <c r="B180" s="47" t="s">
        <v>211</v>
      </c>
      <c r="C180" s="22"/>
      <c r="D180" s="3"/>
      <c r="E180" s="50"/>
      <c r="F180" s="50"/>
      <c r="G180" s="50"/>
    </row>
    <row r="181" spans="1:7" s="45" customFormat="1" ht="15.75" customHeight="1" x14ac:dyDescent="0.25">
      <c r="A181" s="6">
        <v>1</v>
      </c>
      <c r="B181" s="47" t="s">
        <v>212</v>
      </c>
      <c r="C181" s="22"/>
      <c r="D181" s="3"/>
      <c r="E181" s="50"/>
      <c r="F181" s="50"/>
      <c r="G181" s="50"/>
    </row>
    <row r="182" spans="1:7" s="45" customFormat="1" ht="15.75" customHeight="1" x14ac:dyDescent="0.25">
      <c r="A182" s="6">
        <v>1</v>
      </c>
      <c r="B182" s="23" t="s">
        <v>213</v>
      </c>
      <c r="C182" s="22"/>
      <c r="D182" s="3"/>
      <c r="E182" s="50"/>
      <c r="F182" s="50"/>
      <c r="G182" s="50"/>
    </row>
    <row r="183" spans="1:7" s="45" customFormat="1" ht="15" customHeight="1" x14ac:dyDescent="0.25">
      <c r="A183" s="6">
        <v>1</v>
      </c>
      <c r="B183" s="24" t="s">
        <v>114</v>
      </c>
      <c r="C183" s="46"/>
      <c r="D183" s="44"/>
      <c r="E183" s="50"/>
      <c r="F183" s="50"/>
      <c r="G183" s="50"/>
    </row>
    <row r="184" spans="1:7" s="45" customFormat="1" ht="15" customHeight="1" x14ac:dyDescent="0.25">
      <c r="A184" s="6">
        <v>1</v>
      </c>
      <c r="B184" s="43" t="s">
        <v>144</v>
      </c>
      <c r="C184" s="46"/>
      <c r="D184" s="75"/>
      <c r="E184" s="50"/>
      <c r="F184" s="50"/>
      <c r="G184" s="50"/>
    </row>
    <row r="185" spans="1:7" s="20" customFormat="1" ht="30" customHeight="1" x14ac:dyDescent="0.25">
      <c r="A185" s="6">
        <v>1</v>
      </c>
      <c r="B185" s="24" t="s">
        <v>115</v>
      </c>
      <c r="C185" s="178"/>
      <c r="D185" s="3">
        <f>11460-D187</f>
        <v>9460</v>
      </c>
      <c r="E185" s="3"/>
      <c r="F185" s="3"/>
      <c r="G185" s="3"/>
    </row>
    <row r="186" spans="1:7" s="45" customFormat="1" ht="15.75" customHeight="1" x14ac:dyDescent="0.25">
      <c r="A186" s="6">
        <v>1</v>
      </c>
      <c r="B186" s="24" t="s">
        <v>214</v>
      </c>
      <c r="C186" s="22"/>
      <c r="D186" s="3"/>
      <c r="E186" s="50"/>
      <c r="F186" s="50"/>
      <c r="G186" s="50"/>
    </row>
    <row r="187" spans="1:7" s="45" customFormat="1" ht="42" customHeight="1" x14ac:dyDescent="0.25">
      <c r="A187" s="6">
        <v>1</v>
      </c>
      <c r="B187" s="24" t="s">
        <v>287</v>
      </c>
      <c r="C187" s="22"/>
      <c r="D187" s="3">
        <v>2000</v>
      </c>
      <c r="E187" s="50"/>
      <c r="F187" s="50"/>
      <c r="G187" s="50"/>
    </row>
    <row r="188" spans="1:7" s="45" customFormat="1" ht="15" customHeight="1" x14ac:dyDescent="0.25">
      <c r="A188" s="6">
        <v>1</v>
      </c>
      <c r="B188" s="53" t="s">
        <v>146</v>
      </c>
      <c r="C188" s="22"/>
      <c r="D188" s="18">
        <f>D165+ROUND(D183*3.2,0)+D185+D187</f>
        <v>27244</v>
      </c>
      <c r="E188" s="50"/>
      <c r="F188" s="50"/>
      <c r="G188" s="50"/>
    </row>
    <row r="189" spans="1:7" s="45" customFormat="1" ht="15" customHeight="1" x14ac:dyDescent="0.25">
      <c r="A189" s="6">
        <v>1</v>
      </c>
      <c r="B189" s="54" t="s">
        <v>145</v>
      </c>
      <c r="C189" s="22"/>
      <c r="D189" s="18">
        <f>SUM(D163,D188)</f>
        <v>137444</v>
      </c>
      <c r="E189" s="50"/>
      <c r="F189" s="50"/>
      <c r="G189" s="50"/>
    </row>
    <row r="190" spans="1:7" s="45" customFormat="1" ht="15" customHeight="1" x14ac:dyDescent="0.25">
      <c r="A190" s="6">
        <v>1</v>
      </c>
      <c r="B190" s="424" t="s">
        <v>116</v>
      </c>
      <c r="C190" s="22"/>
      <c r="D190" s="173">
        <f>D191</f>
        <v>2700</v>
      </c>
      <c r="E190" s="252"/>
      <c r="F190" s="252"/>
      <c r="G190" s="252"/>
    </row>
    <row r="191" spans="1:7" s="45" customFormat="1" ht="45" x14ac:dyDescent="0.25">
      <c r="A191" s="6">
        <v>1</v>
      </c>
      <c r="B191" s="271" t="s">
        <v>307</v>
      </c>
      <c r="C191" s="22"/>
      <c r="D191" s="3">
        <v>2700</v>
      </c>
      <c r="E191" s="252"/>
      <c r="F191" s="252"/>
      <c r="G191" s="252"/>
    </row>
    <row r="192" spans="1:7" s="20" customFormat="1" ht="15.75" x14ac:dyDescent="0.25">
      <c r="A192" s="6">
        <v>1</v>
      </c>
      <c r="B192" s="27" t="s">
        <v>7</v>
      </c>
      <c r="C192" s="532"/>
      <c r="D192" s="3"/>
      <c r="E192" s="3"/>
      <c r="F192" s="3"/>
      <c r="G192" s="3"/>
    </row>
    <row r="193" spans="1:72" s="20" customFormat="1" ht="15.75" x14ac:dyDescent="0.25">
      <c r="A193" s="6">
        <v>1</v>
      </c>
      <c r="B193" s="345" t="s">
        <v>134</v>
      </c>
      <c r="C193" s="532"/>
      <c r="D193" s="3"/>
      <c r="E193" s="3"/>
      <c r="F193" s="3"/>
      <c r="G193" s="3"/>
    </row>
    <row r="194" spans="1:72" s="20" customFormat="1" x14ac:dyDescent="0.25">
      <c r="A194" s="6">
        <v>1</v>
      </c>
      <c r="B194" s="29" t="s">
        <v>8</v>
      </c>
      <c r="C194" s="532">
        <v>300</v>
      </c>
      <c r="D194" s="521">
        <v>780</v>
      </c>
      <c r="E194" s="533">
        <v>7.5</v>
      </c>
      <c r="F194" s="3">
        <f>ROUND(G194/C194,0)</f>
        <v>20</v>
      </c>
      <c r="G194" s="3">
        <f>ROUND(D194*E194,0)</f>
        <v>5850</v>
      </c>
    </row>
    <row r="195" spans="1:72" s="20" customFormat="1" x14ac:dyDescent="0.25">
      <c r="A195" s="6">
        <v>1</v>
      </c>
      <c r="B195" s="29" t="s">
        <v>45</v>
      </c>
      <c r="C195" s="532">
        <v>300</v>
      </c>
      <c r="D195" s="521">
        <v>140</v>
      </c>
      <c r="E195" s="533">
        <v>10</v>
      </c>
      <c r="F195" s="3">
        <f>ROUND(G195/C195,0)</f>
        <v>5</v>
      </c>
      <c r="G195" s="3">
        <f>ROUND(D195*E195,0)</f>
        <v>1400</v>
      </c>
    </row>
    <row r="196" spans="1:72" s="20" customFormat="1" x14ac:dyDescent="0.25">
      <c r="A196" s="6">
        <v>1</v>
      </c>
      <c r="B196" s="29" t="s">
        <v>44</v>
      </c>
      <c r="C196" s="532">
        <v>300</v>
      </c>
      <c r="D196" s="521">
        <v>100</v>
      </c>
      <c r="E196" s="534">
        <v>4</v>
      </c>
      <c r="F196" s="3">
        <f>ROUND(G196/C196,0)</f>
        <v>1</v>
      </c>
      <c r="G196" s="3">
        <f>ROUND(D196*E196,0)</f>
        <v>400</v>
      </c>
    </row>
    <row r="197" spans="1:72" s="20" customFormat="1" x14ac:dyDescent="0.25">
      <c r="A197" s="6">
        <v>1</v>
      </c>
      <c r="B197" s="190" t="s">
        <v>9</v>
      </c>
      <c r="C197" s="535"/>
      <c r="D197" s="535">
        <f>D194+D195+D196</f>
        <v>1020</v>
      </c>
      <c r="E197" s="17">
        <f>G197/D197</f>
        <v>7.5</v>
      </c>
      <c r="F197" s="535">
        <f>F194+F195+F196</f>
        <v>26</v>
      </c>
      <c r="G197" s="535">
        <f>G194+G195+G196</f>
        <v>7650</v>
      </c>
    </row>
    <row r="198" spans="1:72" s="20" customFormat="1" x14ac:dyDescent="0.25">
      <c r="A198" s="6">
        <v>1</v>
      </c>
      <c r="B198" s="42" t="s">
        <v>76</v>
      </c>
      <c r="C198" s="535"/>
      <c r="D198" s="536"/>
      <c r="E198" s="38"/>
      <c r="F198" s="536"/>
      <c r="G198" s="536"/>
    </row>
    <row r="199" spans="1:72" s="20" customFormat="1" x14ac:dyDescent="0.25">
      <c r="A199" s="6">
        <v>1</v>
      </c>
      <c r="B199" s="30" t="s">
        <v>57</v>
      </c>
      <c r="C199" s="28">
        <v>240</v>
      </c>
      <c r="D199" s="13">
        <v>149</v>
      </c>
      <c r="E199" s="265">
        <v>8</v>
      </c>
      <c r="F199" s="3">
        <f>ROUND(G199/C199,0)</f>
        <v>5</v>
      </c>
      <c r="G199" s="3">
        <f>ROUND(D199*E199,0)</f>
        <v>1192</v>
      </c>
    </row>
    <row r="200" spans="1:72" s="20" customFormat="1" x14ac:dyDescent="0.25">
      <c r="A200" s="6">
        <v>1</v>
      </c>
      <c r="B200" s="30" t="s">
        <v>22</v>
      </c>
      <c r="C200" s="28">
        <v>240</v>
      </c>
      <c r="D200" s="13">
        <v>464</v>
      </c>
      <c r="E200" s="265">
        <v>8</v>
      </c>
      <c r="F200" s="3">
        <f t="shared" ref="F200" si="11">ROUND(G200/C200,0)</f>
        <v>15</v>
      </c>
      <c r="G200" s="3">
        <f t="shared" ref="G200" si="12">ROUND(D200*E200,0)</f>
        <v>3712</v>
      </c>
    </row>
    <row r="201" spans="1:72" s="20" customFormat="1" x14ac:dyDescent="0.25">
      <c r="A201" s="6">
        <v>1</v>
      </c>
      <c r="B201" s="190" t="s">
        <v>136</v>
      </c>
      <c r="C201" s="537"/>
      <c r="D201" s="34">
        <f>SUM(D199:D200)</f>
        <v>613</v>
      </c>
      <c r="E201" s="538">
        <f>E199</f>
        <v>8</v>
      </c>
      <c r="F201" s="34">
        <f>SUM(F199:F200)</f>
        <v>20</v>
      </c>
      <c r="G201" s="34">
        <f>SUM(G199:G200)</f>
        <v>4904</v>
      </c>
    </row>
    <row r="202" spans="1:72" ht="17.25" customHeight="1" x14ac:dyDescent="0.25">
      <c r="A202" s="6">
        <v>1</v>
      </c>
      <c r="B202" s="31" t="s">
        <v>112</v>
      </c>
      <c r="C202" s="355"/>
      <c r="D202" s="18">
        <f>D197+D201</f>
        <v>1633</v>
      </c>
      <c r="E202" s="17">
        <f>G202/D202</f>
        <v>7.6876913655848131</v>
      </c>
      <c r="F202" s="18">
        <f>F197+F201</f>
        <v>46</v>
      </c>
      <c r="G202" s="18">
        <f>G197+G201</f>
        <v>12554</v>
      </c>
    </row>
    <row r="203" spans="1:72" s="519" customFormat="1" ht="18" customHeight="1" x14ac:dyDescent="0.25">
      <c r="A203" s="6">
        <v>1</v>
      </c>
      <c r="B203" s="528" t="s">
        <v>10</v>
      </c>
      <c r="C203" s="529"/>
      <c r="D203" s="529"/>
      <c r="E203" s="529"/>
      <c r="F203" s="529"/>
      <c r="G203" s="529"/>
      <c r="H203" s="518"/>
      <c r="I203" s="518"/>
      <c r="J203" s="518"/>
      <c r="K203" s="518"/>
      <c r="L203" s="518"/>
      <c r="M203" s="518"/>
      <c r="N203" s="518"/>
      <c r="O203" s="518"/>
      <c r="P203" s="518"/>
      <c r="Q203" s="518"/>
      <c r="R203" s="518"/>
      <c r="S203" s="518"/>
      <c r="T203" s="518"/>
      <c r="U203" s="518"/>
      <c r="V203" s="518"/>
      <c r="W203" s="518"/>
      <c r="X203" s="518"/>
      <c r="Y203" s="518"/>
      <c r="Z203" s="518"/>
      <c r="AA203" s="518"/>
      <c r="AB203" s="518"/>
      <c r="AC203" s="518"/>
      <c r="AD203" s="518"/>
      <c r="AE203" s="518"/>
      <c r="AF203" s="518"/>
      <c r="AG203" s="518"/>
      <c r="AH203" s="518"/>
      <c r="AI203" s="518"/>
      <c r="AJ203" s="518"/>
      <c r="AK203" s="518"/>
      <c r="AL203" s="518"/>
      <c r="AM203" s="518"/>
      <c r="AN203" s="518"/>
      <c r="AO203" s="518"/>
      <c r="AP203" s="518"/>
      <c r="AQ203" s="518"/>
      <c r="AR203" s="518"/>
      <c r="AS203" s="518"/>
      <c r="AT203" s="518"/>
      <c r="AU203" s="518"/>
      <c r="AV203" s="518"/>
      <c r="AW203" s="518"/>
      <c r="AX203" s="518"/>
      <c r="AY203" s="518"/>
      <c r="AZ203" s="518"/>
      <c r="BA203" s="518"/>
      <c r="BB203" s="518"/>
      <c r="BC203" s="518"/>
      <c r="BD203" s="518"/>
      <c r="BE203" s="518"/>
      <c r="BF203" s="518"/>
      <c r="BG203" s="518"/>
      <c r="BH203" s="518"/>
      <c r="BI203" s="518"/>
      <c r="BJ203" s="518"/>
      <c r="BK203" s="518"/>
      <c r="BL203" s="518"/>
      <c r="BM203" s="518"/>
      <c r="BN203" s="518"/>
      <c r="BO203" s="518"/>
      <c r="BP203" s="518"/>
      <c r="BQ203" s="518"/>
      <c r="BR203" s="518"/>
      <c r="BS203" s="518"/>
      <c r="BT203" s="518"/>
    </row>
    <row r="204" spans="1:72" x14ac:dyDescent="0.25">
      <c r="A204" s="6">
        <v>1</v>
      </c>
      <c r="B204" s="591"/>
      <c r="C204" s="517"/>
      <c r="D204" s="3"/>
      <c r="E204" s="3"/>
      <c r="F204" s="3"/>
      <c r="G204" s="3"/>
    </row>
    <row r="205" spans="1:72" ht="20.25" hidden="1" customHeight="1" x14ac:dyDescent="0.25">
      <c r="A205" s="6">
        <v>1</v>
      </c>
      <c r="B205" s="531" t="s">
        <v>90</v>
      </c>
      <c r="C205" s="521"/>
      <c r="D205" s="3"/>
      <c r="E205" s="3"/>
      <c r="F205" s="3"/>
      <c r="G205" s="3"/>
    </row>
    <row r="206" spans="1:72" hidden="1" x14ac:dyDescent="0.25">
      <c r="A206" s="6">
        <v>1</v>
      </c>
      <c r="B206" s="330" t="s">
        <v>4</v>
      </c>
      <c r="C206" s="521"/>
      <c r="D206" s="3"/>
      <c r="E206" s="3"/>
      <c r="F206" s="3"/>
      <c r="G206" s="3"/>
    </row>
    <row r="207" spans="1:72" hidden="1" x14ac:dyDescent="0.25">
      <c r="A207" s="6">
        <v>1</v>
      </c>
      <c r="B207" s="4" t="s">
        <v>11</v>
      </c>
      <c r="C207" s="202">
        <v>340</v>
      </c>
      <c r="D207" s="3">
        <v>2750</v>
      </c>
      <c r="E207" s="198">
        <v>9</v>
      </c>
      <c r="F207" s="3">
        <f t="shared" ref="F207:F222" si="13">ROUND(G207/C207,0)</f>
        <v>73</v>
      </c>
      <c r="G207" s="3">
        <f t="shared" ref="G207:G222" si="14">ROUND(D207*E207,0)</f>
        <v>24750</v>
      </c>
    </row>
    <row r="208" spans="1:72" hidden="1" x14ac:dyDescent="0.25">
      <c r="A208" s="6">
        <v>1</v>
      </c>
      <c r="B208" s="4" t="s">
        <v>46</v>
      </c>
      <c r="C208" s="202">
        <v>340</v>
      </c>
      <c r="D208" s="3">
        <v>940</v>
      </c>
      <c r="E208" s="198">
        <v>11</v>
      </c>
      <c r="F208" s="3">
        <f t="shared" si="13"/>
        <v>30</v>
      </c>
      <c r="G208" s="3">
        <f t="shared" si="14"/>
        <v>10340</v>
      </c>
    </row>
    <row r="209" spans="1:7" hidden="1" x14ac:dyDescent="0.25">
      <c r="A209" s="6">
        <v>1</v>
      </c>
      <c r="B209" s="4" t="s">
        <v>98</v>
      </c>
      <c r="C209" s="202">
        <v>340</v>
      </c>
      <c r="D209" s="3">
        <v>45</v>
      </c>
      <c r="E209" s="198">
        <v>12</v>
      </c>
      <c r="F209" s="3">
        <f t="shared" si="13"/>
        <v>2</v>
      </c>
      <c r="G209" s="3">
        <f t="shared" si="14"/>
        <v>540</v>
      </c>
    </row>
    <row r="210" spans="1:7" hidden="1" x14ac:dyDescent="0.25">
      <c r="A210" s="6">
        <v>1</v>
      </c>
      <c r="B210" s="4" t="s">
        <v>37</v>
      </c>
      <c r="C210" s="202">
        <v>340</v>
      </c>
      <c r="D210" s="3">
        <v>780</v>
      </c>
      <c r="E210" s="198">
        <v>10</v>
      </c>
      <c r="F210" s="3">
        <f t="shared" si="13"/>
        <v>23</v>
      </c>
      <c r="G210" s="3">
        <f t="shared" si="14"/>
        <v>7800</v>
      </c>
    </row>
    <row r="211" spans="1:7" hidden="1" x14ac:dyDescent="0.25">
      <c r="A211" s="6">
        <v>1</v>
      </c>
      <c r="B211" s="4" t="s">
        <v>36</v>
      </c>
      <c r="C211" s="202">
        <v>340</v>
      </c>
      <c r="D211" s="3">
        <v>1450</v>
      </c>
      <c r="E211" s="198">
        <v>9.8000000000000007</v>
      </c>
      <c r="F211" s="3">
        <f t="shared" si="13"/>
        <v>42</v>
      </c>
      <c r="G211" s="3">
        <f t="shared" si="14"/>
        <v>14210</v>
      </c>
    </row>
    <row r="212" spans="1:7" hidden="1" x14ac:dyDescent="0.25">
      <c r="A212" s="6">
        <v>1</v>
      </c>
      <c r="B212" s="4" t="s">
        <v>59</v>
      </c>
      <c r="C212" s="202">
        <v>340</v>
      </c>
      <c r="D212" s="3">
        <v>260</v>
      </c>
      <c r="E212" s="198">
        <v>11.3</v>
      </c>
      <c r="F212" s="3">
        <f t="shared" si="13"/>
        <v>9</v>
      </c>
      <c r="G212" s="3">
        <f t="shared" si="14"/>
        <v>2938</v>
      </c>
    </row>
    <row r="213" spans="1:7" hidden="1" x14ac:dyDescent="0.25">
      <c r="A213" s="6">
        <v>1</v>
      </c>
      <c r="B213" s="4" t="s">
        <v>47</v>
      </c>
      <c r="C213" s="202">
        <v>340</v>
      </c>
      <c r="D213" s="3">
        <v>230</v>
      </c>
      <c r="E213" s="198">
        <v>11.2</v>
      </c>
      <c r="F213" s="3">
        <f t="shared" si="13"/>
        <v>8</v>
      </c>
      <c r="G213" s="3">
        <f t="shared" si="14"/>
        <v>2576</v>
      </c>
    </row>
    <row r="214" spans="1:7" hidden="1" x14ac:dyDescent="0.25">
      <c r="A214" s="6">
        <v>1</v>
      </c>
      <c r="B214" s="4" t="s">
        <v>57</v>
      </c>
      <c r="C214" s="202">
        <v>340</v>
      </c>
      <c r="D214" s="3">
        <v>1600</v>
      </c>
      <c r="E214" s="198">
        <v>8.9</v>
      </c>
      <c r="F214" s="3">
        <f t="shared" si="13"/>
        <v>42</v>
      </c>
      <c r="G214" s="3">
        <f t="shared" si="14"/>
        <v>14240</v>
      </c>
    </row>
    <row r="215" spans="1:7" hidden="1" x14ac:dyDescent="0.25">
      <c r="A215" s="6">
        <v>1</v>
      </c>
      <c r="B215" s="4" t="s">
        <v>99</v>
      </c>
      <c r="C215" s="202">
        <v>340</v>
      </c>
      <c r="D215" s="3">
        <v>660</v>
      </c>
      <c r="E215" s="198">
        <v>7.5</v>
      </c>
      <c r="F215" s="3">
        <f t="shared" si="13"/>
        <v>15</v>
      </c>
      <c r="G215" s="3">
        <f t="shared" si="14"/>
        <v>4950</v>
      </c>
    </row>
    <row r="216" spans="1:7" ht="15" hidden="1" customHeight="1" x14ac:dyDescent="0.25">
      <c r="A216" s="6">
        <v>1</v>
      </c>
      <c r="B216" s="4" t="s">
        <v>58</v>
      </c>
      <c r="C216" s="202">
        <v>340</v>
      </c>
      <c r="D216" s="3">
        <v>1060</v>
      </c>
      <c r="E216" s="198">
        <v>11.2</v>
      </c>
      <c r="F216" s="3">
        <f t="shared" si="13"/>
        <v>35</v>
      </c>
      <c r="G216" s="3">
        <f t="shared" si="14"/>
        <v>11872</v>
      </c>
    </row>
    <row r="217" spans="1:7" hidden="1" x14ac:dyDescent="0.25">
      <c r="A217" s="6">
        <v>1</v>
      </c>
      <c r="B217" s="4" t="s">
        <v>40</v>
      </c>
      <c r="C217" s="202">
        <v>340</v>
      </c>
      <c r="D217" s="3">
        <v>290</v>
      </c>
      <c r="E217" s="198">
        <v>12.5</v>
      </c>
      <c r="F217" s="3">
        <f t="shared" si="13"/>
        <v>11</v>
      </c>
      <c r="G217" s="3">
        <f t="shared" si="14"/>
        <v>3625</v>
      </c>
    </row>
    <row r="218" spans="1:7" hidden="1" x14ac:dyDescent="0.25">
      <c r="A218" s="6">
        <v>1</v>
      </c>
      <c r="B218" s="4" t="s">
        <v>48</v>
      </c>
      <c r="C218" s="202">
        <v>340</v>
      </c>
      <c r="D218" s="3">
        <v>940</v>
      </c>
      <c r="E218" s="198">
        <v>10</v>
      </c>
      <c r="F218" s="3">
        <f t="shared" si="13"/>
        <v>28</v>
      </c>
      <c r="G218" s="3">
        <f t="shared" si="14"/>
        <v>9400</v>
      </c>
    </row>
    <row r="219" spans="1:7" ht="18" hidden="1" customHeight="1" x14ac:dyDescent="0.25">
      <c r="A219" s="6">
        <v>1</v>
      </c>
      <c r="B219" s="35" t="s">
        <v>104</v>
      </c>
      <c r="C219" s="202">
        <v>320</v>
      </c>
      <c r="D219" s="3">
        <v>320</v>
      </c>
      <c r="E219" s="539">
        <v>10</v>
      </c>
      <c r="F219" s="3">
        <f t="shared" si="13"/>
        <v>10</v>
      </c>
      <c r="G219" s="3">
        <f t="shared" si="14"/>
        <v>3200</v>
      </c>
    </row>
    <row r="220" spans="1:7" hidden="1" x14ac:dyDescent="0.25">
      <c r="A220" s="6">
        <v>1</v>
      </c>
      <c r="B220" s="4" t="s">
        <v>49</v>
      </c>
      <c r="C220" s="202">
        <v>300</v>
      </c>
      <c r="D220" s="3">
        <v>1750</v>
      </c>
      <c r="E220" s="198">
        <v>6.3</v>
      </c>
      <c r="F220" s="3">
        <f t="shared" si="13"/>
        <v>37</v>
      </c>
      <c r="G220" s="3">
        <f t="shared" si="14"/>
        <v>11025</v>
      </c>
    </row>
    <row r="221" spans="1:7" hidden="1" x14ac:dyDescent="0.25">
      <c r="A221" s="6">
        <v>1</v>
      </c>
      <c r="B221" s="4" t="s">
        <v>24</v>
      </c>
      <c r="C221" s="5">
        <v>340</v>
      </c>
      <c r="D221" s="3">
        <v>1400</v>
      </c>
      <c r="E221" s="540">
        <v>7.6</v>
      </c>
      <c r="F221" s="3">
        <f t="shared" si="13"/>
        <v>31</v>
      </c>
      <c r="G221" s="3">
        <f t="shared" si="14"/>
        <v>10640</v>
      </c>
    </row>
    <row r="222" spans="1:7" hidden="1" x14ac:dyDescent="0.25">
      <c r="A222" s="6">
        <v>1</v>
      </c>
      <c r="B222" s="58" t="s">
        <v>177</v>
      </c>
      <c r="C222" s="2">
        <v>300</v>
      </c>
      <c r="D222" s="3">
        <v>125</v>
      </c>
      <c r="E222" s="59">
        <v>10</v>
      </c>
      <c r="F222" s="3">
        <f t="shared" si="13"/>
        <v>4</v>
      </c>
      <c r="G222" s="3">
        <f t="shared" si="14"/>
        <v>1250</v>
      </c>
    </row>
    <row r="223" spans="1:7" hidden="1" x14ac:dyDescent="0.25">
      <c r="A223" s="6">
        <v>1</v>
      </c>
      <c r="B223" s="58"/>
      <c r="C223" s="2"/>
      <c r="D223" s="3"/>
      <c r="E223" s="76"/>
      <c r="F223" s="3"/>
      <c r="G223" s="3"/>
    </row>
    <row r="224" spans="1:7" s="20" customFormat="1" hidden="1" x14ac:dyDescent="0.25">
      <c r="A224" s="6">
        <v>1</v>
      </c>
      <c r="B224" s="294" t="s">
        <v>5</v>
      </c>
      <c r="C224" s="383"/>
      <c r="D224" s="18">
        <f>SUM(D207:D222)</f>
        <v>14600</v>
      </c>
      <c r="E224" s="17">
        <f>G224/D224</f>
        <v>9.1339726027397266</v>
      </c>
      <c r="F224" s="18">
        <f t="shared" ref="F224:G224" si="15">SUM(F207:F222)</f>
        <v>400</v>
      </c>
      <c r="G224" s="18">
        <f t="shared" si="15"/>
        <v>133356</v>
      </c>
    </row>
    <row r="225" spans="1:8" s="20" customFormat="1" ht="16.5" hidden="1" customHeight="1" x14ac:dyDescent="0.25">
      <c r="A225" s="6">
        <v>1</v>
      </c>
      <c r="B225" s="15"/>
      <c r="C225" s="5"/>
      <c r="D225" s="19"/>
      <c r="E225" s="404"/>
      <c r="F225" s="19"/>
      <c r="G225" s="19"/>
    </row>
    <row r="226" spans="1:8" s="45" customFormat="1" ht="18.75" hidden="1" customHeight="1" x14ac:dyDescent="0.25">
      <c r="A226" s="6">
        <v>1</v>
      </c>
      <c r="B226" s="21" t="s">
        <v>195</v>
      </c>
      <c r="C226" s="21"/>
      <c r="D226" s="73"/>
      <c r="E226" s="44"/>
      <c r="F226" s="44"/>
      <c r="G226" s="44"/>
    </row>
    <row r="227" spans="1:8" s="45" customFormat="1" ht="30" hidden="1" x14ac:dyDescent="0.25">
      <c r="A227" s="6">
        <v>1</v>
      </c>
      <c r="B227" s="23" t="s">
        <v>314</v>
      </c>
      <c r="C227" s="46"/>
      <c r="D227" s="44">
        <f>SUM(D228,D229,D230,D231)</f>
        <v>46700</v>
      </c>
      <c r="E227" s="44"/>
      <c r="F227" s="44"/>
      <c r="G227" s="44"/>
    </row>
    <row r="228" spans="1:8" s="45" customFormat="1" hidden="1" x14ac:dyDescent="0.25">
      <c r="A228" s="6">
        <v>1</v>
      </c>
      <c r="B228" s="47" t="s">
        <v>196</v>
      </c>
      <c r="C228" s="46"/>
      <c r="D228" s="44"/>
      <c r="E228" s="44"/>
      <c r="F228" s="44"/>
      <c r="G228" s="44"/>
    </row>
    <row r="229" spans="1:8" s="45" customFormat="1" ht="17.25" hidden="1" customHeight="1" x14ac:dyDescent="0.25">
      <c r="A229" s="6">
        <v>1</v>
      </c>
      <c r="B229" s="47" t="s">
        <v>197</v>
      </c>
      <c r="C229" s="46"/>
      <c r="D229" s="3">
        <v>16000</v>
      </c>
      <c r="E229" s="44"/>
      <c r="F229" s="44"/>
      <c r="G229" s="44"/>
    </row>
    <row r="230" spans="1:8" s="45" customFormat="1" ht="30" hidden="1" x14ac:dyDescent="0.25">
      <c r="A230" s="6">
        <v>1</v>
      </c>
      <c r="B230" s="47" t="s">
        <v>198</v>
      </c>
      <c r="C230" s="46"/>
      <c r="D230" s="3"/>
      <c r="E230" s="44"/>
      <c r="F230" s="44"/>
      <c r="G230" s="44"/>
    </row>
    <row r="231" spans="1:8" s="45" customFormat="1" hidden="1" x14ac:dyDescent="0.25">
      <c r="A231" s="6">
        <v>1</v>
      </c>
      <c r="B231" s="23" t="s">
        <v>199</v>
      </c>
      <c r="C231" s="46"/>
      <c r="D231" s="3">
        <v>30700</v>
      </c>
      <c r="E231" s="44"/>
      <c r="F231" s="44"/>
      <c r="G231" s="44"/>
    </row>
    <row r="232" spans="1:8" s="45" customFormat="1" ht="45" hidden="1" x14ac:dyDescent="0.25">
      <c r="A232" s="6">
        <v>1</v>
      </c>
      <c r="B232" s="23" t="s">
        <v>277</v>
      </c>
      <c r="C232" s="46"/>
      <c r="D232" s="13">
        <v>3306</v>
      </c>
      <c r="E232" s="44"/>
      <c r="F232" s="44"/>
      <c r="G232" s="44"/>
      <c r="H232" s="74"/>
    </row>
    <row r="233" spans="1:8" s="20" customFormat="1" hidden="1" x14ac:dyDescent="0.25">
      <c r="A233" s="6">
        <v>1</v>
      </c>
      <c r="B233" s="24" t="s">
        <v>114</v>
      </c>
      <c r="C233" s="22"/>
      <c r="D233" s="3">
        <v>100000</v>
      </c>
      <c r="E233" s="3"/>
      <c r="F233" s="3"/>
      <c r="G233" s="3"/>
    </row>
    <row r="234" spans="1:8" s="45" customFormat="1" hidden="1" x14ac:dyDescent="0.25">
      <c r="A234" s="6">
        <v>1</v>
      </c>
      <c r="B234" s="43" t="s">
        <v>144</v>
      </c>
      <c r="C234" s="234"/>
      <c r="D234" s="3"/>
      <c r="E234" s="44"/>
      <c r="F234" s="44"/>
      <c r="G234" s="44"/>
    </row>
    <row r="235" spans="1:8" s="45" customFormat="1" ht="15.75" hidden="1" customHeight="1" x14ac:dyDescent="0.25">
      <c r="A235" s="6">
        <v>1</v>
      </c>
      <c r="B235" s="48" t="s">
        <v>200</v>
      </c>
      <c r="C235" s="49"/>
      <c r="D235" s="46">
        <f>D227+ROUND(D233*3.2,0)</f>
        <v>366700</v>
      </c>
      <c r="E235" s="50"/>
      <c r="F235" s="50"/>
      <c r="G235" s="50"/>
    </row>
    <row r="236" spans="1:8" s="45" customFormat="1" ht="15.75" hidden="1" customHeight="1" x14ac:dyDescent="0.25">
      <c r="A236" s="6">
        <v>1</v>
      </c>
      <c r="B236" s="21" t="s">
        <v>147</v>
      </c>
      <c r="C236" s="22"/>
      <c r="D236" s="3"/>
      <c r="E236" s="50"/>
      <c r="F236" s="50"/>
      <c r="G236" s="50"/>
    </row>
    <row r="237" spans="1:8" s="45" customFormat="1" ht="30.75" hidden="1" customHeight="1" x14ac:dyDescent="0.25">
      <c r="A237" s="6">
        <v>1</v>
      </c>
      <c r="B237" s="23" t="s">
        <v>314</v>
      </c>
      <c r="C237" s="22"/>
      <c r="D237" s="3">
        <f>SUM(D238,D239,D246,D252,D253,D254)</f>
        <v>58734</v>
      </c>
      <c r="E237" s="50"/>
      <c r="F237" s="50"/>
      <c r="G237" s="50"/>
    </row>
    <row r="238" spans="1:8" s="45" customFormat="1" ht="15.75" hidden="1" customHeight="1" x14ac:dyDescent="0.25">
      <c r="A238" s="6">
        <v>1</v>
      </c>
      <c r="B238" s="23" t="s">
        <v>196</v>
      </c>
      <c r="C238" s="22"/>
      <c r="D238" s="3"/>
      <c r="E238" s="50"/>
      <c r="F238" s="50"/>
      <c r="G238" s="50"/>
    </row>
    <row r="239" spans="1:8" s="45" customFormat="1" ht="15.75" hidden="1" customHeight="1" x14ac:dyDescent="0.25">
      <c r="A239" s="6">
        <v>1</v>
      </c>
      <c r="B239" s="47" t="s">
        <v>201</v>
      </c>
      <c r="C239" s="22"/>
      <c r="D239" s="3">
        <f>D240+D241+D242+D244</f>
        <v>24234</v>
      </c>
      <c r="E239" s="50"/>
      <c r="F239" s="50"/>
      <c r="G239" s="50"/>
    </row>
    <row r="240" spans="1:8" s="45" customFormat="1" ht="19.5" hidden="1" customHeight="1" x14ac:dyDescent="0.25">
      <c r="A240" s="6">
        <v>1</v>
      </c>
      <c r="B240" s="51" t="s">
        <v>202</v>
      </c>
      <c r="C240" s="22"/>
      <c r="D240" s="44">
        <v>19231</v>
      </c>
      <c r="E240" s="50"/>
      <c r="F240" s="50"/>
      <c r="G240" s="50"/>
    </row>
    <row r="241" spans="1:7" s="45" customFormat="1" ht="15.75" hidden="1" customHeight="1" x14ac:dyDescent="0.25">
      <c r="A241" s="6">
        <v>1</v>
      </c>
      <c r="B241" s="51" t="s">
        <v>203</v>
      </c>
      <c r="C241" s="22"/>
      <c r="D241" s="44">
        <v>5003</v>
      </c>
      <c r="E241" s="50"/>
      <c r="F241" s="50"/>
      <c r="G241" s="50"/>
    </row>
    <row r="242" spans="1:7" s="45" customFormat="1" ht="30.75" hidden="1" customHeight="1" x14ac:dyDescent="0.25">
      <c r="A242" s="6">
        <v>1</v>
      </c>
      <c r="B242" s="51" t="s">
        <v>204</v>
      </c>
      <c r="C242" s="22"/>
      <c r="D242" s="44"/>
      <c r="E242" s="50"/>
      <c r="F242" s="50"/>
      <c r="G242" s="50"/>
    </row>
    <row r="243" spans="1:7" s="45" customFormat="1" hidden="1" x14ac:dyDescent="0.25">
      <c r="A243" s="6">
        <v>1</v>
      </c>
      <c r="B243" s="51" t="s">
        <v>205</v>
      </c>
      <c r="C243" s="22"/>
      <c r="D243" s="44"/>
      <c r="E243" s="50"/>
      <c r="F243" s="50"/>
      <c r="G243" s="50"/>
    </row>
    <row r="244" spans="1:7" s="45" customFormat="1" ht="30" hidden="1" x14ac:dyDescent="0.25">
      <c r="A244" s="6">
        <v>1</v>
      </c>
      <c r="B244" s="51" t="s">
        <v>206</v>
      </c>
      <c r="C244" s="22"/>
      <c r="D244" s="44"/>
      <c r="E244" s="50"/>
      <c r="F244" s="50"/>
      <c r="G244" s="50"/>
    </row>
    <row r="245" spans="1:7" s="45" customFormat="1" hidden="1" x14ac:dyDescent="0.25">
      <c r="A245" s="6">
        <v>1</v>
      </c>
      <c r="B245" s="51" t="s">
        <v>205</v>
      </c>
      <c r="C245" s="22"/>
      <c r="D245" s="75"/>
      <c r="E245" s="50"/>
      <c r="F245" s="50"/>
      <c r="G245" s="50"/>
    </row>
    <row r="246" spans="1:7" s="45" customFormat="1" ht="30" hidden="1" customHeight="1" x14ac:dyDescent="0.25">
      <c r="A246" s="6">
        <v>1</v>
      </c>
      <c r="B246" s="47" t="s">
        <v>207</v>
      </c>
      <c r="C246" s="22"/>
      <c r="D246" s="3">
        <f>SUM(D247,D248,D250)</f>
        <v>14000</v>
      </c>
      <c r="E246" s="50"/>
      <c r="F246" s="50"/>
      <c r="G246" s="50"/>
    </row>
    <row r="247" spans="1:7" s="45" customFormat="1" ht="30" hidden="1" x14ac:dyDescent="0.25">
      <c r="A247" s="6">
        <v>1</v>
      </c>
      <c r="B247" s="51" t="s">
        <v>208</v>
      </c>
      <c r="C247" s="22"/>
      <c r="D247" s="3">
        <v>14000</v>
      </c>
      <c r="E247" s="50"/>
      <c r="F247" s="50"/>
      <c r="G247" s="50"/>
    </row>
    <row r="248" spans="1:7" s="45" customFormat="1" ht="45" hidden="1" x14ac:dyDescent="0.25">
      <c r="A248" s="6">
        <v>1</v>
      </c>
      <c r="B248" s="51" t="s">
        <v>209</v>
      </c>
      <c r="C248" s="22"/>
      <c r="D248" s="41"/>
      <c r="E248" s="50"/>
      <c r="F248" s="50"/>
      <c r="G248" s="50"/>
    </row>
    <row r="249" spans="1:7" s="45" customFormat="1" hidden="1" x14ac:dyDescent="0.25">
      <c r="A249" s="6">
        <v>1</v>
      </c>
      <c r="B249" s="51" t="s">
        <v>205</v>
      </c>
      <c r="C249" s="22"/>
      <c r="D249" s="41"/>
      <c r="E249" s="50"/>
      <c r="F249" s="50"/>
      <c r="G249" s="50"/>
    </row>
    <row r="250" spans="1:7" s="45" customFormat="1" ht="45" hidden="1" x14ac:dyDescent="0.25">
      <c r="A250" s="6">
        <v>1</v>
      </c>
      <c r="B250" s="51" t="s">
        <v>210</v>
      </c>
      <c r="C250" s="22"/>
      <c r="D250" s="41"/>
      <c r="E250" s="50"/>
      <c r="F250" s="50"/>
      <c r="G250" s="50"/>
    </row>
    <row r="251" spans="1:7" s="45" customFormat="1" hidden="1" x14ac:dyDescent="0.25">
      <c r="A251" s="6">
        <v>1</v>
      </c>
      <c r="B251" s="51" t="s">
        <v>205</v>
      </c>
      <c r="C251" s="22"/>
      <c r="D251" s="41"/>
      <c r="E251" s="50"/>
      <c r="F251" s="50"/>
      <c r="G251" s="50"/>
    </row>
    <row r="252" spans="1:7" s="45" customFormat="1" ht="31.5" hidden="1" customHeight="1" x14ac:dyDescent="0.25">
      <c r="A252" s="6">
        <v>1</v>
      </c>
      <c r="B252" s="47" t="s">
        <v>211</v>
      </c>
      <c r="C252" s="22"/>
      <c r="D252" s="3">
        <v>500</v>
      </c>
      <c r="E252" s="50"/>
      <c r="F252" s="50"/>
      <c r="G252" s="50"/>
    </row>
    <row r="253" spans="1:7" s="45" customFormat="1" ht="15.75" hidden="1" customHeight="1" x14ac:dyDescent="0.25">
      <c r="A253" s="6">
        <v>1</v>
      </c>
      <c r="B253" s="47" t="s">
        <v>212</v>
      </c>
      <c r="C253" s="22"/>
      <c r="D253" s="3"/>
      <c r="E253" s="50"/>
      <c r="F253" s="50"/>
      <c r="G253" s="50"/>
    </row>
    <row r="254" spans="1:7" s="45" customFormat="1" ht="15.75" hidden="1" customHeight="1" x14ac:dyDescent="0.25">
      <c r="A254" s="6">
        <v>1</v>
      </c>
      <c r="B254" s="23" t="s">
        <v>213</v>
      </c>
      <c r="C254" s="22"/>
      <c r="D254" s="3">
        <v>20000</v>
      </c>
      <c r="E254" s="50"/>
      <c r="F254" s="50"/>
      <c r="G254" s="50"/>
    </row>
    <row r="255" spans="1:7" s="45" customFormat="1" hidden="1" x14ac:dyDescent="0.25">
      <c r="A255" s="6">
        <v>1</v>
      </c>
      <c r="B255" s="24" t="s">
        <v>114</v>
      </c>
      <c r="C255" s="46"/>
      <c r="D255" s="44"/>
      <c r="E255" s="50"/>
      <c r="F255" s="50"/>
      <c r="G255" s="50"/>
    </row>
    <row r="256" spans="1:7" s="45" customFormat="1" hidden="1" x14ac:dyDescent="0.25">
      <c r="A256" s="6">
        <v>1</v>
      </c>
      <c r="B256" s="43" t="s">
        <v>144</v>
      </c>
      <c r="C256" s="46"/>
      <c r="D256" s="75"/>
      <c r="E256" s="50"/>
      <c r="F256" s="50"/>
      <c r="G256" s="50"/>
    </row>
    <row r="257" spans="1:7" s="20" customFormat="1" ht="30" hidden="1" x14ac:dyDescent="0.25">
      <c r="A257" s="6">
        <v>1</v>
      </c>
      <c r="B257" s="24" t="s">
        <v>115</v>
      </c>
      <c r="C257" s="178"/>
      <c r="D257" s="3">
        <v>28800</v>
      </c>
      <c r="E257" s="3"/>
      <c r="F257" s="3"/>
      <c r="G257" s="3"/>
    </row>
    <row r="258" spans="1:7" s="45" customFormat="1" ht="15.75" hidden="1" customHeight="1" x14ac:dyDescent="0.25">
      <c r="A258" s="6">
        <v>1</v>
      </c>
      <c r="B258" s="24" t="s">
        <v>214</v>
      </c>
      <c r="C258" s="22"/>
      <c r="D258" s="3">
        <v>15000</v>
      </c>
      <c r="E258" s="50"/>
      <c r="F258" s="50"/>
      <c r="G258" s="50"/>
    </row>
    <row r="259" spans="1:7" s="45" customFormat="1" ht="45" hidden="1" x14ac:dyDescent="0.25">
      <c r="A259" s="6">
        <v>1</v>
      </c>
      <c r="B259" s="24" t="s">
        <v>287</v>
      </c>
      <c r="C259" s="22"/>
      <c r="D259" s="3">
        <v>7800</v>
      </c>
      <c r="E259" s="50"/>
      <c r="F259" s="50"/>
      <c r="G259" s="50"/>
    </row>
    <row r="260" spans="1:7" s="45" customFormat="1" hidden="1" x14ac:dyDescent="0.25">
      <c r="A260" s="6">
        <v>1</v>
      </c>
      <c r="B260" s="53" t="s">
        <v>146</v>
      </c>
      <c r="C260" s="22"/>
      <c r="D260" s="18">
        <f>D237+ROUND(D255*3.2,0)+D257+D259</f>
        <v>95334</v>
      </c>
      <c r="E260" s="50"/>
      <c r="F260" s="50"/>
      <c r="G260" s="50"/>
    </row>
    <row r="261" spans="1:7" s="45" customFormat="1" hidden="1" x14ac:dyDescent="0.25">
      <c r="A261" s="6">
        <v>1</v>
      </c>
      <c r="B261" s="54" t="s">
        <v>145</v>
      </c>
      <c r="C261" s="22"/>
      <c r="D261" s="18">
        <f>SUM(D235,D260)</f>
        <v>462034</v>
      </c>
      <c r="E261" s="50"/>
      <c r="F261" s="50"/>
      <c r="G261" s="50"/>
    </row>
    <row r="262" spans="1:7" s="45" customFormat="1" ht="15.75" hidden="1" x14ac:dyDescent="0.25">
      <c r="A262" s="6">
        <v>1</v>
      </c>
      <c r="B262" s="541" t="s">
        <v>116</v>
      </c>
      <c r="C262" s="22"/>
      <c r="D262" s="173">
        <f>SUM(D263:D266)</f>
        <v>5150</v>
      </c>
      <c r="E262" s="252"/>
      <c r="F262" s="252"/>
      <c r="G262" s="252"/>
    </row>
    <row r="263" spans="1:7" s="45" customFormat="1" hidden="1" x14ac:dyDescent="0.25">
      <c r="A263" s="6">
        <v>1</v>
      </c>
      <c r="B263" s="542" t="s">
        <v>19</v>
      </c>
      <c r="C263" s="22"/>
      <c r="D263" s="3">
        <v>1401</v>
      </c>
      <c r="E263" s="252"/>
      <c r="F263" s="252"/>
      <c r="G263" s="252"/>
    </row>
    <row r="264" spans="1:7" s="45" customFormat="1" ht="30" hidden="1" x14ac:dyDescent="0.25">
      <c r="A264" s="6">
        <v>1</v>
      </c>
      <c r="B264" s="451" t="s">
        <v>157</v>
      </c>
      <c r="C264" s="22"/>
      <c r="D264" s="3">
        <v>284</v>
      </c>
      <c r="E264" s="252"/>
      <c r="F264" s="252"/>
      <c r="G264" s="252"/>
    </row>
    <row r="265" spans="1:7" s="45" customFormat="1" hidden="1" x14ac:dyDescent="0.25">
      <c r="A265" s="6">
        <v>1</v>
      </c>
      <c r="B265" s="542" t="s">
        <v>32</v>
      </c>
      <c r="C265" s="22"/>
      <c r="D265" s="3">
        <v>2994</v>
      </c>
      <c r="E265" s="252"/>
      <c r="F265" s="252"/>
      <c r="G265" s="252"/>
    </row>
    <row r="266" spans="1:7" s="45" customFormat="1" hidden="1" x14ac:dyDescent="0.25">
      <c r="A266" s="6">
        <v>1</v>
      </c>
      <c r="B266" s="542" t="s">
        <v>117</v>
      </c>
      <c r="C266" s="22"/>
      <c r="D266" s="3">
        <v>471</v>
      </c>
      <c r="E266" s="252"/>
      <c r="F266" s="252"/>
      <c r="G266" s="252"/>
    </row>
    <row r="267" spans="1:7" s="20" customFormat="1" ht="15.75" hidden="1" x14ac:dyDescent="0.25">
      <c r="A267" s="6">
        <v>1</v>
      </c>
      <c r="B267" s="27" t="s">
        <v>7</v>
      </c>
      <c r="C267" s="383"/>
      <c r="D267" s="3"/>
      <c r="E267" s="3"/>
      <c r="F267" s="3"/>
      <c r="G267" s="3"/>
    </row>
    <row r="268" spans="1:7" s="20" customFormat="1" hidden="1" x14ac:dyDescent="0.25">
      <c r="A268" s="6">
        <v>1</v>
      </c>
      <c r="B268" s="42" t="s">
        <v>134</v>
      </c>
      <c r="C268" s="383"/>
      <c r="D268" s="3"/>
      <c r="E268" s="3"/>
      <c r="F268" s="3"/>
      <c r="G268" s="3"/>
    </row>
    <row r="269" spans="1:7" s="20" customFormat="1" hidden="1" x14ac:dyDescent="0.25">
      <c r="A269" s="6">
        <v>1</v>
      </c>
      <c r="B269" s="29" t="s">
        <v>99</v>
      </c>
      <c r="C269" s="532">
        <v>300</v>
      </c>
      <c r="D269" s="3">
        <v>140</v>
      </c>
      <c r="E269" s="540">
        <v>7.4</v>
      </c>
      <c r="F269" s="3">
        <f>ROUND(G269/C269,0)</f>
        <v>3</v>
      </c>
      <c r="G269" s="3">
        <f>ROUND(D269*E269,0)</f>
        <v>1036</v>
      </c>
    </row>
    <row r="270" spans="1:7" s="20" customFormat="1" hidden="1" x14ac:dyDescent="0.25">
      <c r="A270" s="6">
        <v>1</v>
      </c>
      <c r="B270" s="29" t="s">
        <v>11</v>
      </c>
      <c r="C270" s="532">
        <v>300</v>
      </c>
      <c r="D270" s="3">
        <v>80</v>
      </c>
      <c r="E270" s="543">
        <v>6.7</v>
      </c>
      <c r="F270" s="3">
        <f>ROUND(G270/C270,0)</f>
        <v>2</v>
      </c>
      <c r="G270" s="3">
        <f>ROUND(D270*E270,0)</f>
        <v>536</v>
      </c>
    </row>
    <row r="271" spans="1:7" s="20" customFormat="1" hidden="1" x14ac:dyDescent="0.25">
      <c r="A271" s="6">
        <v>1</v>
      </c>
      <c r="B271" s="29" t="s">
        <v>21</v>
      </c>
      <c r="C271" s="532">
        <v>300</v>
      </c>
      <c r="D271" s="3">
        <v>50</v>
      </c>
      <c r="E271" s="543">
        <v>9.5</v>
      </c>
      <c r="F271" s="3">
        <f>ROUND(G271/C271,0)</f>
        <v>2</v>
      </c>
      <c r="G271" s="3">
        <f>ROUND(D271*E271,0)</f>
        <v>475</v>
      </c>
    </row>
    <row r="272" spans="1:7" s="20" customFormat="1" hidden="1" x14ac:dyDescent="0.25">
      <c r="A272" s="6">
        <v>1</v>
      </c>
      <c r="B272" s="29" t="s">
        <v>58</v>
      </c>
      <c r="C272" s="532">
        <v>300</v>
      </c>
      <c r="D272" s="3">
        <v>90</v>
      </c>
      <c r="E272" s="543">
        <v>11</v>
      </c>
      <c r="F272" s="3">
        <f>ROUND(G272/C272,0)</f>
        <v>3</v>
      </c>
      <c r="G272" s="3">
        <f>ROUND(D272*E272,0)</f>
        <v>990</v>
      </c>
    </row>
    <row r="273" spans="1:72" s="20" customFormat="1" ht="16.5" hidden="1" customHeight="1" x14ac:dyDescent="0.25">
      <c r="A273" s="6">
        <v>1</v>
      </c>
      <c r="B273" s="190" t="s">
        <v>9</v>
      </c>
      <c r="C273" s="535"/>
      <c r="D273" s="34">
        <f>SUM(D269:D272)</f>
        <v>360</v>
      </c>
      <c r="E273" s="17">
        <f>G273/D273</f>
        <v>8.4361111111111118</v>
      </c>
      <c r="F273" s="34">
        <f t="shared" ref="F273:G273" si="16">SUM(F269:F272)</f>
        <v>10</v>
      </c>
      <c r="G273" s="34">
        <f t="shared" si="16"/>
        <v>3037</v>
      </c>
    </row>
    <row r="274" spans="1:72" s="20" customFormat="1" hidden="1" x14ac:dyDescent="0.25">
      <c r="A274" s="6">
        <v>1</v>
      </c>
      <c r="B274" s="42" t="s">
        <v>76</v>
      </c>
      <c r="C274" s="535"/>
      <c r="D274" s="34"/>
      <c r="E274" s="38"/>
      <c r="F274" s="34"/>
      <c r="G274" s="34"/>
    </row>
    <row r="275" spans="1:72" s="20" customFormat="1" hidden="1" x14ac:dyDescent="0.25">
      <c r="A275" s="6">
        <v>1</v>
      </c>
      <c r="B275" s="544" t="s">
        <v>274</v>
      </c>
      <c r="C275" s="202">
        <v>240</v>
      </c>
      <c r="D275" s="3">
        <v>35</v>
      </c>
      <c r="E275" s="198">
        <v>8</v>
      </c>
      <c r="F275" s="3">
        <f t="shared" ref="F275:F281" si="17">ROUND(G275/C275,0)</f>
        <v>1</v>
      </c>
      <c r="G275" s="3">
        <f t="shared" ref="G275:G281" si="18">ROUND(D275*E275,0)</f>
        <v>280</v>
      </c>
    </row>
    <row r="276" spans="1:72" s="20" customFormat="1" hidden="1" x14ac:dyDescent="0.25">
      <c r="A276" s="6">
        <v>1</v>
      </c>
      <c r="B276" s="544" t="s">
        <v>297</v>
      </c>
      <c r="C276" s="202">
        <v>240</v>
      </c>
      <c r="D276" s="3">
        <v>470</v>
      </c>
      <c r="E276" s="198">
        <v>8</v>
      </c>
      <c r="F276" s="3">
        <f t="shared" si="17"/>
        <v>16</v>
      </c>
      <c r="G276" s="3">
        <f t="shared" si="18"/>
        <v>3760</v>
      </c>
    </row>
    <row r="277" spans="1:72" s="20" customFormat="1" hidden="1" x14ac:dyDescent="0.25">
      <c r="A277" s="6">
        <v>1</v>
      </c>
      <c r="B277" s="544" t="s">
        <v>298</v>
      </c>
      <c r="C277" s="202">
        <v>240</v>
      </c>
      <c r="D277" s="3">
        <v>30</v>
      </c>
      <c r="E277" s="198">
        <v>8</v>
      </c>
      <c r="F277" s="3">
        <f t="shared" si="17"/>
        <v>1</v>
      </c>
      <c r="G277" s="3">
        <f t="shared" si="18"/>
        <v>240</v>
      </c>
    </row>
    <row r="278" spans="1:72" s="20" customFormat="1" hidden="1" x14ac:dyDescent="0.25">
      <c r="A278" s="6">
        <v>1</v>
      </c>
      <c r="B278" s="544" t="s">
        <v>299</v>
      </c>
      <c r="C278" s="202">
        <v>240</v>
      </c>
      <c r="D278" s="3">
        <v>890</v>
      </c>
      <c r="E278" s="198">
        <v>8</v>
      </c>
      <c r="F278" s="3">
        <f t="shared" si="17"/>
        <v>30</v>
      </c>
      <c r="G278" s="3">
        <f t="shared" si="18"/>
        <v>7120</v>
      </c>
    </row>
    <row r="279" spans="1:72" s="20" customFormat="1" hidden="1" x14ac:dyDescent="0.25">
      <c r="A279" s="6">
        <v>1</v>
      </c>
      <c r="B279" s="544" t="s">
        <v>300</v>
      </c>
      <c r="C279" s="202">
        <v>240</v>
      </c>
      <c r="D279" s="3">
        <v>62</v>
      </c>
      <c r="E279" s="198">
        <v>8</v>
      </c>
      <c r="F279" s="3">
        <f t="shared" si="17"/>
        <v>2</v>
      </c>
      <c r="G279" s="3">
        <f t="shared" si="18"/>
        <v>496</v>
      </c>
    </row>
    <row r="280" spans="1:72" s="20" customFormat="1" hidden="1" x14ac:dyDescent="0.25">
      <c r="A280" s="6">
        <v>1</v>
      </c>
      <c r="B280" s="544" t="s">
        <v>301</v>
      </c>
      <c r="C280" s="202">
        <v>240</v>
      </c>
      <c r="D280" s="3">
        <v>53</v>
      </c>
      <c r="E280" s="198">
        <v>8</v>
      </c>
      <c r="F280" s="3">
        <f t="shared" si="17"/>
        <v>2</v>
      </c>
      <c r="G280" s="3">
        <f t="shared" si="18"/>
        <v>424</v>
      </c>
    </row>
    <row r="281" spans="1:72" s="20" customFormat="1" hidden="1" x14ac:dyDescent="0.25">
      <c r="A281" s="6">
        <v>1</v>
      </c>
      <c r="B281" s="544" t="s">
        <v>302</v>
      </c>
      <c r="C281" s="202">
        <v>240</v>
      </c>
      <c r="D281" s="3">
        <v>240</v>
      </c>
      <c r="E281" s="198">
        <v>8</v>
      </c>
      <c r="F281" s="3">
        <f t="shared" si="17"/>
        <v>8</v>
      </c>
      <c r="G281" s="3">
        <f t="shared" si="18"/>
        <v>1920</v>
      </c>
    </row>
    <row r="282" spans="1:72" s="20" customFormat="1" ht="15.75" hidden="1" customHeight="1" x14ac:dyDescent="0.25">
      <c r="A282" s="6">
        <v>1</v>
      </c>
      <c r="B282" s="190" t="s">
        <v>136</v>
      </c>
      <c r="C282" s="202"/>
      <c r="D282" s="34">
        <f>SUM(D275:D281)</f>
        <v>1780</v>
      </c>
      <c r="E282" s="515">
        <f>E275</f>
        <v>8</v>
      </c>
      <c r="F282" s="34">
        <f>SUM(F275:F281)</f>
        <v>60</v>
      </c>
      <c r="G282" s="34">
        <f>SUM(G275:G281)</f>
        <v>14240</v>
      </c>
    </row>
    <row r="283" spans="1:72" s="20" customFormat="1" ht="17.25" hidden="1" customHeight="1" x14ac:dyDescent="0.25">
      <c r="A283" s="6">
        <v>1</v>
      </c>
      <c r="B283" s="31" t="s">
        <v>112</v>
      </c>
      <c r="C283" s="383"/>
      <c r="D283" s="18">
        <f>D273+D282</f>
        <v>2140</v>
      </c>
      <c r="E283" s="17">
        <f>G283/D283</f>
        <v>8.0733644859813083</v>
      </c>
      <c r="F283" s="18">
        <f>F273+F282</f>
        <v>70</v>
      </c>
      <c r="G283" s="18">
        <f>G273+G282</f>
        <v>17277</v>
      </c>
    </row>
    <row r="284" spans="1:72" s="545" customFormat="1" hidden="1" x14ac:dyDescent="0.25">
      <c r="A284" s="6">
        <v>1</v>
      </c>
      <c r="B284" s="528" t="s">
        <v>10</v>
      </c>
      <c r="C284" s="529"/>
      <c r="D284" s="529"/>
      <c r="E284" s="529"/>
      <c r="F284" s="529"/>
      <c r="G284" s="529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</row>
    <row r="285" spans="1:72" hidden="1" x14ac:dyDescent="0.25">
      <c r="A285" s="6">
        <v>1</v>
      </c>
      <c r="B285" s="546"/>
      <c r="C285" s="520"/>
      <c r="D285" s="3"/>
      <c r="E285" s="3"/>
      <c r="F285" s="3"/>
      <c r="G285" s="3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</row>
    <row r="286" spans="1:72" ht="15.75" x14ac:dyDescent="0.25">
      <c r="A286" s="6">
        <v>1</v>
      </c>
      <c r="B286" s="531" t="s">
        <v>95</v>
      </c>
      <c r="C286" s="521"/>
      <c r="D286" s="3"/>
      <c r="E286" s="3"/>
      <c r="F286" s="3"/>
      <c r="G286" s="3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</row>
    <row r="287" spans="1:72" x14ac:dyDescent="0.25">
      <c r="A287" s="6">
        <v>1</v>
      </c>
      <c r="B287" s="330" t="s">
        <v>4</v>
      </c>
      <c r="C287" s="521"/>
      <c r="D287" s="3"/>
      <c r="E287" s="3"/>
      <c r="F287" s="3"/>
      <c r="G287" s="3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</row>
    <row r="288" spans="1:72" x14ac:dyDescent="0.25">
      <c r="A288" s="6">
        <v>1</v>
      </c>
      <c r="B288" s="4" t="s">
        <v>49</v>
      </c>
      <c r="C288" s="202">
        <v>300</v>
      </c>
      <c r="D288" s="3">
        <v>1221</v>
      </c>
      <c r="E288" s="198">
        <v>5.7</v>
      </c>
      <c r="F288" s="3">
        <f>ROUND(G288/C288,0)</f>
        <v>23</v>
      </c>
      <c r="G288" s="3">
        <f>ROUND(D288*E288,0)</f>
        <v>6960</v>
      </c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</row>
    <row r="289" spans="1:72" x14ac:dyDescent="0.25">
      <c r="A289" s="6">
        <v>1</v>
      </c>
      <c r="B289" s="4" t="s">
        <v>50</v>
      </c>
      <c r="C289" s="202">
        <v>340</v>
      </c>
      <c r="D289" s="3">
        <v>1300</v>
      </c>
      <c r="E289" s="198">
        <v>8</v>
      </c>
      <c r="F289" s="3">
        <f>ROUND(G289/C289,0)</f>
        <v>31</v>
      </c>
      <c r="G289" s="3">
        <f>ROUND(D289*E289,0)</f>
        <v>10400</v>
      </c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</row>
    <row r="290" spans="1:72" x14ac:dyDescent="0.25">
      <c r="A290" s="6">
        <v>1</v>
      </c>
      <c r="B290" s="4" t="s">
        <v>51</v>
      </c>
      <c r="C290" s="202">
        <v>340</v>
      </c>
      <c r="D290" s="3">
        <v>5869</v>
      </c>
      <c r="E290" s="198">
        <v>6.1</v>
      </c>
      <c r="F290" s="3">
        <f>ROUND(G290/C290,0)</f>
        <v>105</v>
      </c>
      <c r="G290" s="3">
        <f>ROUND(D290*E290,0)</f>
        <v>35801</v>
      </c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</row>
    <row r="291" spans="1:72" s="20" customFormat="1" x14ac:dyDescent="0.25">
      <c r="A291" s="6">
        <v>1</v>
      </c>
      <c r="B291" s="294" t="s">
        <v>5</v>
      </c>
      <c r="C291" s="383"/>
      <c r="D291" s="18">
        <f>D288+D289+D290</f>
        <v>8390</v>
      </c>
      <c r="E291" s="17">
        <f>G291/D291</f>
        <v>6.3362336114421929</v>
      </c>
      <c r="F291" s="18">
        <f>F288+F289+F290</f>
        <v>159</v>
      </c>
      <c r="G291" s="18">
        <f>G288+G289+G290</f>
        <v>53161</v>
      </c>
      <c r="K291" s="523"/>
    </row>
    <row r="292" spans="1:72" s="20" customFormat="1" x14ac:dyDescent="0.25">
      <c r="A292" s="6">
        <v>1</v>
      </c>
      <c r="B292" s="21" t="s">
        <v>179</v>
      </c>
      <c r="C292" s="178"/>
      <c r="D292" s="18"/>
      <c r="E292" s="3"/>
      <c r="F292" s="3"/>
      <c r="G292" s="3"/>
    </row>
    <row r="293" spans="1:72" s="20" customFormat="1" ht="30" x14ac:dyDescent="0.25">
      <c r="A293" s="6">
        <v>1</v>
      </c>
      <c r="B293" s="23" t="s">
        <v>314</v>
      </c>
      <c r="C293" s="178"/>
      <c r="D293" s="3">
        <f>D294</f>
        <v>61356</v>
      </c>
      <c r="E293" s="3"/>
      <c r="F293" s="3"/>
      <c r="G293" s="3"/>
    </row>
    <row r="294" spans="1:72" s="20" customFormat="1" x14ac:dyDescent="0.25">
      <c r="A294" s="6">
        <v>1</v>
      </c>
      <c r="B294" s="23" t="s">
        <v>213</v>
      </c>
      <c r="C294" s="178"/>
      <c r="D294" s="3">
        <v>61356</v>
      </c>
      <c r="E294" s="3"/>
      <c r="F294" s="3"/>
      <c r="G294" s="3"/>
    </row>
    <row r="295" spans="1:72" s="20" customFormat="1" x14ac:dyDescent="0.25">
      <c r="A295" s="6">
        <v>1</v>
      </c>
      <c r="B295" s="24" t="s">
        <v>114</v>
      </c>
      <c r="C295" s="178"/>
      <c r="D295" s="3">
        <v>23000</v>
      </c>
      <c r="E295" s="3"/>
      <c r="F295" s="3"/>
      <c r="G295" s="3"/>
    </row>
    <row r="296" spans="1:72" s="20" customFormat="1" ht="45" x14ac:dyDescent="0.25">
      <c r="A296" s="6">
        <v>1</v>
      </c>
      <c r="B296" s="24" t="s">
        <v>311</v>
      </c>
      <c r="C296" s="22"/>
      <c r="D296" s="3">
        <v>500</v>
      </c>
      <c r="E296" s="3"/>
      <c r="F296" s="3"/>
      <c r="G296" s="3"/>
    </row>
    <row r="297" spans="1:72" s="20" customFormat="1" x14ac:dyDescent="0.25">
      <c r="A297" s="6">
        <v>1</v>
      </c>
      <c r="B297" s="183" t="s">
        <v>145</v>
      </c>
      <c r="C297" s="22"/>
      <c r="D297" s="18">
        <f>D293+ROUND(D295*3.2,0)+D296</f>
        <v>135456</v>
      </c>
      <c r="E297" s="3"/>
      <c r="F297" s="3"/>
      <c r="G297" s="3"/>
      <c r="I297" s="523"/>
    </row>
    <row r="298" spans="1:72" s="20" customFormat="1" x14ac:dyDescent="0.25">
      <c r="A298" s="6">
        <v>1</v>
      </c>
      <c r="B298" s="424" t="s">
        <v>116</v>
      </c>
      <c r="C298" s="22"/>
      <c r="D298" s="173">
        <f>SUM(D299:D301)</f>
        <v>980</v>
      </c>
      <c r="E298" s="3"/>
      <c r="F298" s="3"/>
      <c r="G298" s="3"/>
      <c r="H298" s="407"/>
      <c r="J298" s="547"/>
      <c r="K298" s="547"/>
    </row>
    <row r="299" spans="1:72" s="20" customFormat="1" x14ac:dyDescent="0.25">
      <c r="A299" s="6">
        <v>1</v>
      </c>
      <c r="B299" s="548" t="s">
        <v>225</v>
      </c>
      <c r="C299" s="22"/>
      <c r="D299" s="3">
        <v>450</v>
      </c>
      <c r="E299" s="3"/>
      <c r="F299" s="3"/>
      <c r="G299" s="3"/>
      <c r="K299" s="407"/>
    </row>
    <row r="300" spans="1:72" s="20" customFormat="1" ht="60" x14ac:dyDescent="0.25">
      <c r="A300" s="6">
        <v>1</v>
      </c>
      <c r="B300" s="548" t="s">
        <v>279</v>
      </c>
      <c r="C300" s="22"/>
      <c r="D300" s="3">
        <v>500</v>
      </c>
      <c r="E300" s="3"/>
      <c r="F300" s="3"/>
      <c r="G300" s="3"/>
    </row>
    <row r="301" spans="1:72" s="20" customFormat="1" ht="60" x14ac:dyDescent="0.25">
      <c r="A301" s="6">
        <v>1</v>
      </c>
      <c r="B301" s="548" t="s">
        <v>282</v>
      </c>
      <c r="C301" s="22"/>
      <c r="D301" s="3">
        <v>30</v>
      </c>
      <c r="E301" s="3"/>
      <c r="F301" s="3"/>
      <c r="G301" s="3"/>
    </row>
    <row r="302" spans="1:72" s="20" customFormat="1" ht="15.75" customHeight="1" x14ac:dyDescent="0.25">
      <c r="A302" s="6">
        <v>1</v>
      </c>
      <c r="B302" s="33" t="s">
        <v>7</v>
      </c>
      <c r="C302" s="16"/>
      <c r="D302" s="13"/>
      <c r="E302" s="3"/>
      <c r="F302" s="3"/>
      <c r="G302" s="3"/>
    </row>
    <row r="303" spans="1:72" s="20" customFormat="1" x14ac:dyDescent="0.25">
      <c r="A303" s="6">
        <v>1</v>
      </c>
      <c r="B303" s="42" t="s">
        <v>76</v>
      </c>
      <c r="C303" s="383"/>
      <c r="D303" s="3"/>
      <c r="E303" s="3"/>
      <c r="F303" s="3"/>
      <c r="G303" s="3"/>
    </row>
    <row r="304" spans="1:72" s="20" customFormat="1" x14ac:dyDescent="0.25">
      <c r="A304" s="6">
        <v>1</v>
      </c>
      <c r="B304" s="4" t="s">
        <v>50</v>
      </c>
      <c r="C304" s="202">
        <v>240</v>
      </c>
      <c r="D304" s="3">
        <v>320</v>
      </c>
      <c r="E304" s="198">
        <v>9.5</v>
      </c>
      <c r="F304" s="3">
        <f>ROUND(G304/C304,0)</f>
        <v>13</v>
      </c>
      <c r="G304" s="3">
        <f>ROUND(D304*E304,0)</f>
        <v>3040</v>
      </c>
    </row>
    <row r="305" spans="1:72" s="20" customFormat="1" x14ac:dyDescent="0.25">
      <c r="A305" s="6">
        <v>1</v>
      </c>
      <c r="B305" s="4" t="s">
        <v>51</v>
      </c>
      <c r="C305" s="202">
        <v>240</v>
      </c>
      <c r="D305" s="3">
        <v>170</v>
      </c>
      <c r="E305" s="198">
        <v>4</v>
      </c>
      <c r="F305" s="3">
        <f>ROUND(G305/C305,0)</f>
        <v>3</v>
      </c>
      <c r="G305" s="3">
        <f>ROUND(D305*E305,0)</f>
        <v>680</v>
      </c>
    </row>
    <row r="306" spans="1:72" s="20" customFormat="1" x14ac:dyDescent="0.25">
      <c r="A306" s="6">
        <v>1</v>
      </c>
      <c r="B306" s="190" t="s">
        <v>136</v>
      </c>
      <c r="C306" s="202"/>
      <c r="D306" s="34">
        <f>D304+D305</f>
        <v>490</v>
      </c>
      <c r="E306" s="515">
        <f>E304</f>
        <v>9.5</v>
      </c>
      <c r="F306" s="34">
        <f t="shared" ref="F306:G306" si="19">F304+F305</f>
        <v>16</v>
      </c>
      <c r="G306" s="34">
        <f t="shared" si="19"/>
        <v>3720</v>
      </c>
    </row>
    <row r="307" spans="1:72" ht="19.5" customHeight="1" x14ac:dyDescent="0.25">
      <c r="A307" s="6">
        <v>1</v>
      </c>
      <c r="B307" s="31" t="s">
        <v>112</v>
      </c>
      <c r="C307" s="383"/>
      <c r="D307" s="18">
        <f t="shared" ref="D307" si="20">D306</f>
        <v>490</v>
      </c>
      <c r="E307" s="200">
        <f t="shared" ref="E307:G307" si="21">E306</f>
        <v>9.5</v>
      </c>
      <c r="F307" s="18">
        <f t="shared" si="21"/>
        <v>16</v>
      </c>
      <c r="G307" s="18">
        <f t="shared" si="21"/>
        <v>3720</v>
      </c>
    </row>
    <row r="308" spans="1:72" s="519" customFormat="1" ht="17.25" customHeight="1" x14ac:dyDescent="0.25">
      <c r="A308" s="6">
        <v>1</v>
      </c>
      <c r="B308" s="528" t="s">
        <v>10</v>
      </c>
      <c r="C308" s="549"/>
      <c r="D308" s="549"/>
      <c r="E308" s="549"/>
      <c r="F308" s="549"/>
      <c r="G308" s="549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</row>
    <row r="309" spans="1:72" ht="14.25" customHeight="1" x14ac:dyDescent="0.25">
      <c r="A309" s="6">
        <v>1</v>
      </c>
      <c r="B309" s="530"/>
      <c r="C309" s="520"/>
      <c r="D309" s="3"/>
      <c r="E309" s="3"/>
      <c r="F309" s="3"/>
      <c r="G309" s="3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</row>
    <row r="310" spans="1:72" ht="20.25" customHeight="1" x14ac:dyDescent="0.25">
      <c r="A310" s="6">
        <v>1</v>
      </c>
      <c r="B310" s="531" t="s">
        <v>100</v>
      </c>
      <c r="C310" s="383"/>
      <c r="D310" s="3"/>
      <c r="E310" s="3"/>
      <c r="F310" s="3"/>
      <c r="G310" s="3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</row>
    <row r="311" spans="1:72" x14ac:dyDescent="0.25">
      <c r="A311" s="6">
        <v>1</v>
      </c>
      <c r="B311" s="330" t="s">
        <v>4</v>
      </c>
      <c r="C311" s="383"/>
      <c r="D311" s="3"/>
      <c r="E311" s="3"/>
      <c r="F311" s="3"/>
      <c r="G311" s="3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</row>
    <row r="312" spans="1:72" x14ac:dyDescent="0.25">
      <c r="A312" s="6">
        <v>1</v>
      </c>
      <c r="B312" s="4" t="s">
        <v>102</v>
      </c>
      <c r="C312" s="202">
        <v>340</v>
      </c>
      <c r="D312" s="3">
        <v>963</v>
      </c>
      <c r="E312" s="198">
        <v>13.5</v>
      </c>
      <c r="F312" s="3">
        <f>ROUND(G312/C312,0)</f>
        <v>38</v>
      </c>
      <c r="G312" s="3">
        <f>ROUND(D312*E312,0)</f>
        <v>13001</v>
      </c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</row>
    <row r="313" spans="1:72" x14ac:dyDescent="0.25">
      <c r="A313" s="6">
        <v>1</v>
      </c>
      <c r="B313" s="4" t="s">
        <v>109</v>
      </c>
      <c r="C313" s="202">
        <v>340</v>
      </c>
      <c r="D313" s="3">
        <v>1787</v>
      </c>
      <c r="E313" s="198">
        <v>7.9</v>
      </c>
      <c r="F313" s="3">
        <f>ROUND(G313/C313,0)</f>
        <v>42</v>
      </c>
      <c r="G313" s="3">
        <f>ROUND(D313*E313,0)</f>
        <v>14117</v>
      </c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</row>
    <row r="314" spans="1:72" s="20" customFormat="1" ht="17.25" customHeight="1" x14ac:dyDescent="0.25">
      <c r="A314" s="6">
        <v>1</v>
      </c>
      <c r="B314" s="294" t="s">
        <v>5</v>
      </c>
      <c r="C314" s="383"/>
      <c r="D314" s="18">
        <f>D312+D313</f>
        <v>2750</v>
      </c>
      <c r="E314" s="17">
        <f>G314/D314</f>
        <v>9.8610909090909082</v>
      </c>
      <c r="F314" s="18">
        <f>F312+F313</f>
        <v>80</v>
      </c>
      <c r="G314" s="18">
        <f>G312+G313</f>
        <v>27118</v>
      </c>
    </row>
    <row r="315" spans="1:72" s="20" customFormat="1" ht="17.25" customHeight="1" x14ac:dyDescent="0.25">
      <c r="A315" s="6">
        <v>1</v>
      </c>
      <c r="B315" s="294"/>
      <c r="C315" s="234"/>
      <c r="D315" s="18"/>
      <c r="E315" s="17"/>
      <c r="F315" s="18"/>
      <c r="G315" s="18"/>
    </row>
    <row r="316" spans="1:72" s="20" customFormat="1" x14ac:dyDescent="0.25">
      <c r="A316" s="6">
        <v>1</v>
      </c>
      <c r="B316" s="21" t="s">
        <v>179</v>
      </c>
      <c r="C316" s="178"/>
      <c r="D316" s="18"/>
      <c r="E316" s="3"/>
      <c r="F316" s="3"/>
      <c r="G316" s="3"/>
    </row>
    <row r="317" spans="1:72" s="20" customFormat="1" ht="30" x14ac:dyDescent="0.25">
      <c r="A317" s="6">
        <v>1</v>
      </c>
      <c r="B317" s="23" t="s">
        <v>314</v>
      </c>
      <c r="C317" s="178"/>
      <c r="D317" s="3">
        <f>D318</f>
        <v>27400</v>
      </c>
      <c r="E317" s="3"/>
      <c r="F317" s="3"/>
      <c r="G317" s="3"/>
    </row>
    <row r="318" spans="1:72" s="20" customFormat="1" x14ac:dyDescent="0.25">
      <c r="A318" s="6">
        <v>1</v>
      </c>
      <c r="B318" s="23" t="s">
        <v>294</v>
      </c>
      <c r="C318" s="178"/>
      <c r="D318" s="3">
        <v>27400</v>
      </c>
      <c r="E318" s="3"/>
      <c r="F318" s="3"/>
      <c r="G318" s="3"/>
    </row>
    <row r="319" spans="1:72" s="20" customFormat="1" x14ac:dyDescent="0.25">
      <c r="A319" s="6">
        <v>1</v>
      </c>
      <c r="B319" s="24" t="s">
        <v>114</v>
      </c>
      <c r="C319" s="178"/>
      <c r="D319" s="3"/>
      <c r="E319" s="3"/>
      <c r="F319" s="3"/>
      <c r="G319" s="3"/>
    </row>
    <row r="320" spans="1:72" s="20" customFormat="1" ht="30" x14ac:dyDescent="0.25">
      <c r="A320" s="6">
        <v>1</v>
      </c>
      <c r="B320" s="24" t="s">
        <v>115</v>
      </c>
      <c r="C320" s="22"/>
      <c r="D320" s="3"/>
      <c r="E320" s="3"/>
      <c r="F320" s="3"/>
      <c r="G320" s="3"/>
    </row>
    <row r="321" spans="1:7" s="20" customFormat="1" x14ac:dyDescent="0.25">
      <c r="A321" s="6">
        <v>1</v>
      </c>
      <c r="B321" s="48" t="s">
        <v>145</v>
      </c>
      <c r="C321" s="22"/>
      <c r="D321" s="18">
        <f>D317+ROUND(D319*3.2,0)+D320</f>
        <v>27400</v>
      </c>
      <c r="E321" s="3"/>
      <c r="F321" s="3"/>
      <c r="G321" s="3"/>
    </row>
    <row r="322" spans="1:7" s="20" customFormat="1" x14ac:dyDescent="0.25">
      <c r="A322" s="6">
        <v>1</v>
      </c>
      <c r="B322" s="424" t="s">
        <v>116</v>
      </c>
      <c r="C322" s="22"/>
      <c r="D322" s="173">
        <f>SUM(D323:D328)</f>
        <v>12585</v>
      </c>
      <c r="E322" s="3"/>
      <c r="F322" s="3"/>
      <c r="G322" s="3"/>
    </row>
    <row r="323" spans="1:7" s="20" customFormat="1" x14ac:dyDescent="0.25">
      <c r="A323" s="6">
        <v>1</v>
      </c>
      <c r="B323" s="35" t="s">
        <v>242</v>
      </c>
      <c r="C323" s="22"/>
      <c r="D323" s="3">
        <v>150</v>
      </c>
      <c r="E323" s="3"/>
      <c r="F323" s="3"/>
      <c r="G323" s="3"/>
    </row>
    <row r="324" spans="1:7" s="20" customFormat="1" x14ac:dyDescent="0.25">
      <c r="A324" s="6">
        <v>1</v>
      </c>
      <c r="B324" s="35" t="s">
        <v>19</v>
      </c>
      <c r="C324" s="22"/>
      <c r="D324" s="3">
        <v>2302</v>
      </c>
      <c r="E324" s="3"/>
      <c r="F324" s="3"/>
      <c r="G324" s="3"/>
    </row>
    <row r="325" spans="1:7" s="20" customFormat="1" ht="30" x14ac:dyDescent="0.25">
      <c r="A325" s="6">
        <v>1</v>
      </c>
      <c r="B325" s="35" t="s">
        <v>157</v>
      </c>
      <c r="C325" s="22"/>
      <c r="D325" s="3">
        <v>1233</v>
      </c>
      <c r="E325" s="3"/>
      <c r="F325" s="3"/>
      <c r="G325" s="3"/>
    </row>
    <row r="326" spans="1:7" s="20" customFormat="1" ht="30" x14ac:dyDescent="0.25">
      <c r="A326" s="6">
        <v>1</v>
      </c>
      <c r="B326" s="35" t="s">
        <v>236</v>
      </c>
      <c r="C326" s="22"/>
      <c r="D326" s="3">
        <v>2400</v>
      </c>
      <c r="E326" s="3"/>
      <c r="F326" s="3"/>
      <c r="G326" s="3"/>
    </row>
    <row r="327" spans="1:7" s="20" customFormat="1" x14ac:dyDescent="0.25">
      <c r="A327" s="6">
        <v>1</v>
      </c>
      <c r="B327" s="35" t="s">
        <v>52</v>
      </c>
      <c r="C327" s="22"/>
      <c r="D327" s="3">
        <v>2500</v>
      </c>
      <c r="E327" s="3"/>
      <c r="F327" s="3"/>
      <c r="G327" s="3"/>
    </row>
    <row r="328" spans="1:7" s="20" customFormat="1" x14ac:dyDescent="0.25">
      <c r="A328" s="6">
        <v>1</v>
      </c>
      <c r="B328" s="35" t="s">
        <v>29</v>
      </c>
      <c r="C328" s="22"/>
      <c r="D328" s="3">
        <v>4000</v>
      </c>
      <c r="E328" s="3"/>
      <c r="F328" s="3"/>
      <c r="G328" s="3"/>
    </row>
    <row r="329" spans="1:7" s="20" customFormat="1" x14ac:dyDescent="0.25">
      <c r="A329" s="6">
        <v>1</v>
      </c>
      <c r="B329" s="33" t="s">
        <v>7</v>
      </c>
      <c r="C329" s="202"/>
      <c r="D329" s="18"/>
      <c r="E329" s="18"/>
      <c r="F329" s="18"/>
      <c r="G329" s="18"/>
    </row>
    <row r="330" spans="1:7" s="20" customFormat="1" x14ac:dyDescent="0.25">
      <c r="A330" s="6">
        <v>1</v>
      </c>
      <c r="B330" s="42" t="s">
        <v>134</v>
      </c>
      <c r="C330" s="202"/>
      <c r="D330" s="18"/>
      <c r="E330" s="18"/>
      <c r="F330" s="18"/>
      <c r="G330" s="18"/>
    </row>
    <row r="331" spans="1:7" s="20" customFormat="1" x14ac:dyDescent="0.25">
      <c r="A331" s="6">
        <v>1</v>
      </c>
      <c r="B331" s="29" t="s">
        <v>102</v>
      </c>
      <c r="C331" s="202">
        <v>330</v>
      </c>
      <c r="D331" s="3">
        <v>356</v>
      </c>
      <c r="E331" s="198">
        <v>5.7</v>
      </c>
      <c r="F331" s="3">
        <f>ROUND(G331/C331,0)</f>
        <v>6</v>
      </c>
      <c r="G331" s="3">
        <f>ROUND(D331*E331,0)</f>
        <v>2029</v>
      </c>
    </row>
    <row r="332" spans="1:7" s="20" customFormat="1" x14ac:dyDescent="0.25">
      <c r="A332" s="6">
        <v>1</v>
      </c>
      <c r="B332" s="190" t="s">
        <v>9</v>
      </c>
      <c r="C332" s="383"/>
      <c r="D332" s="34">
        <f>D331</f>
        <v>356</v>
      </c>
      <c r="E332" s="17">
        <f>G332/D332</f>
        <v>5.6994382022471912</v>
      </c>
      <c r="F332" s="34">
        <f>F331</f>
        <v>6</v>
      </c>
      <c r="G332" s="34">
        <f>G331</f>
        <v>2029</v>
      </c>
    </row>
    <row r="333" spans="1:7" s="20" customFormat="1" x14ac:dyDescent="0.25">
      <c r="A333" s="6">
        <v>1</v>
      </c>
      <c r="B333" s="42" t="s">
        <v>20</v>
      </c>
      <c r="C333" s="202"/>
      <c r="D333" s="34"/>
      <c r="E333" s="550"/>
      <c r="F333" s="34"/>
      <c r="G333" s="34"/>
    </row>
    <row r="334" spans="1:7" s="20" customFormat="1" x14ac:dyDescent="0.25">
      <c r="A334" s="6">
        <v>1</v>
      </c>
      <c r="B334" s="4" t="s">
        <v>102</v>
      </c>
      <c r="C334" s="202">
        <v>240</v>
      </c>
      <c r="D334" s="3">
        <v>606</v>
      </c>
      <c r="E334" s="198">
        <v>8</v>
      </c>
      <c r="F334" s="3">
        <f>ROUND(G334/C334,0)</f>
        <v>20</v>
      </c>
      <c r="G334" s="3">
        <f>ROUND(D334*E334,0)</f>
        <v>4848</v>
      </c>
    </row>
    <row r="335" spans="1:7" s="20" customFormat="1" x14ac:dyDescent="0.25">
      <c r="A335" s="6">
        <v>1</v>
      </c>
      <c r="B335" s="551" t="s">
        <v>136</v>
      </c>
      <c r="C335" s="525"/>
      <c r="D335" s="34">
        <f t="shared" ref="D335" si="22">D334</f>
        <v>606</v>
      </c>
      <c r="E335" s="550">
        <f t="shared" ref="E335:G335" si="23">E334</f>
        <v>8</v>
      </c>
      <c r="F335" s="34">
        <f t="shared" si="23"/>
        <v>20</v>
      </c>
      <c r="G335" s="34">
        <f t="shared" si="23"/>
        <v>4848</v>
      </c>
    </row>
    <row r="336" spans="1:7" s="20" customFormat="1" ht="14.25" customHeight="1" x14ac:dyDescent="0.25">
      <c r="A336" s="6">
        <v>1</v>
      </c>
      <c r="B336" s="31" t="s">
        <v>112</v>
      </c>
      <c r="C336" s="383"/>
      <c r="D336" s="18">
        <f>D332+D335</f>
        <v>962</v>
      </c>
      <c r="E336" s="17">
        <f>G336/D336</f>
        <v>7.1486486486486482</v>
      </c>
      <c r="F336" s="18">
        <f>F332+F334</f>
        <v>26</v>
      </c>
      <c r="G336" s="18">
        <f>G332+G334</f>
        <v>6877</v>
      </c>
    </row>
    <row r="337" spans="1:72" s="519" customFormat="1" ht="15.75" customHeight="1" thickBot="1" x14ac:dyDescent="0.3">
      <c r="A337" s="6">
        <v>1</v>
      </c>
      <c r="B337" s="552" t="s">
        <v>10</v>
      </c>
      <c r="C337" s="517"/>
      <c r="D337" s="517"/>
      <c r="E337" s="517"/>
      <c r="F337" s="517"/>
      <c r="G337" s="517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</row>
    <row r="338" spans="1:72" ht="20.25" customHeight="1" x14ac:dyDescent="0.25">
      <c r="A338" s="6">
        <v>1</v>
      </c>
      <c r="B338" s="625" t="s">
        <v>91</v>
      </c>
      <c r="C338" s="553"/>
      <c r="D338" s="230"/>
      <c r="E338" s="230"/>
      <c r="F338" s="230"/>
      <c r="G338" s="23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</row>
    <row r="339" spans="1:72" ht="18.75" customHeight="1" x14ac:dyDescent="0.25">
      <c r="A339" s="6">
        <v>1</v>
      </c>
      <c r="B339" s="330" t="s">
        <v>4</v>
      </c>
      <c r="C339" s="383"/>
      <c r="D339" s="3"/>
      <c r="E339" s="3"/>
      <c r="F339" s="3"/>
      <c r="G339" s="3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</row>
    <row r="340" spans="1:72" x14ac:dyDescent="0.25">
      <c r="A340" s="6">
        <v>1</v>
      </c>
      <c r="B340" s="4" t="s">
        <v>42</v>
      </c>
      <c r="C340" s="202">
        <v>320</v>
      </c>
      <c r="D340" s="3">
        <v>1293</v>
      </c>
      <c r="E340" s="198">
        <v>9.6</v>
      </c>
      <c r="F340" s="3">
        <f t="shared" ref="F340:F345" si="24">ROUND(G340/C340,0)</f>
        <v>39</v>
      </c>
      <c r="G340" s="3">
        <f t="shared" ref="G340:G345" si="25">ROUND(D340*E340,0)</f>
        <v>12413</v>
      </c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</row>
    <row r="341" spans="1:72" x14ac:dyDescent="0.25">
      <c r="A341" s="6">
        <v>1</v>
      </c>
      <c r="B341" s="4" t="s">
        <v>63</v>
      </c>
      <c r="C341" s="202">
        <v>320</v>
      </c>
      <c r="D341" s="3">
        <v>136</v>
      </c>
      <c r="E341" s="540">
        <v>13</v>
      </c>
      <c r="F341" s="3">
        <f t="shared" si="24"/>
        <v>6</v>
      </c>
      <c r="G341" s="3">
        <f t="shared" si="25"/>
        <v>1768</v>
      </c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</row>
    <row r="342" spans="1:72" ht="15.75" customHeight="1" x14ac:dyDescent="0.25">
      <c r="A342" s="6">
        <v>1</v>
      </c>
      <c r="B342" s="554" t="s">
        <v>96</v>
      </c>
      <c r="C342" s="202">
        <v>320</v>
      </c>
      <c r="D342" s="3">
        <v>596</v>
      </c>
      <c r="E342" s="539">
        <v>15.2</v>
      </c>
      <c r="F342" s="3">
        <f t="shared" si="24"/>
        <v>28</v>
      </c>
      <c r="G342" s="3">
        <f t="shared" si="25"/>
        <v>9059</v>
      </c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</row>
    <row r="343" spans="1:72" x14ac:dyDescent="0.25">
      <c r="A343" s="6">
        <v>1</v>
      </c>
      <c r="B343" s="4" t="s">
        <v>14</v>
      </c>
      <c r="C343" s="202">
        <v>320</v>
      </c>
      <c r="D343" s="3">
        <v>356</v>
      </c>
      <c r="E343" s="539">
        <v>10.5</v>
      </c>
      <c r="F343" s="3">
        <f t="shared" si="24"/>
        <v>12</v>
      </c>
      <c r="G343" s="3">
        <f t="shared" si="25"/>
        <v>3738</v>
      </c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</row>
    <row r="344" spans="1:72" x14ac:dyDescent="0.25">
      <c r="A344" s="6">
        <v>1</v>
      </c>
      <c r="B344" s="4" t="s">
        <v>57</v>
      </c>
      <c r="C344" s="202">
        <v>320</v>
      </c>
      <c r="D344" s="3">
        <v>311</v>
      </c>
      <c r="E344" s="198">
        <v>12.7</v>
      </c>
      <c r="F344" s="3">
        <f t="shared" si="24"/>
        <v>12</v>
      </c>
      <c r="G344" s="3">
        <f t="shared" si="25"/>
        <v>3950</v>
      </c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</row>
    <row r="345" spans="1:72" x14ac:dyDescent="0.25">
      <c r="A345" s="6">
        <v>1</v>
      </c>
      <c r="B345" s="4" t="s">
        <v>103</v>
      </c>
      <c r="C345" s="202">
        <v>320</v>
      </c>
      <c r="D345" s="3">
        <v>326</v>
      </c>
      <c r="E345" s="198">
        <v>14</v>
      </c>
      <c r="F345" s="3">
        <f t="shared" si="24"/>
        <v>14</v>
      </c>
      <c r="G345" s="3">
        <f t="shared" si="25"/>
        <v>4564</v>
      </c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</row>
    <row r="346" spans="1:72" s="20" customFormat="1" ht="15" customHeight="1" x14ac:dyDescent="0.25">
      <c r="A346" s="6">
        <v>1</v>
      </c>
      <c r="B346" s="294" t="s">
        <v>5</v>
      </c>
      <c r="C346" s="383"/>
      <c r="D346" s="18">
        <f>SUM(D340:D345)</f>
        <v>3018</v>
      </c>
      <c r="E346" s="17">
        <f>G346/D346</f>
        <v>11.760106030483763</v>
      </c>
      <c r="F346" s="18">
        <f>SUM(F340:F345)</f>
        <v>111</v>
      </c>
      <c r="G346" s="18">
        <f>SUM(G340:G345)</f>
        <v>35492</v>
      </c>
      <c r="H346" s="247"/>
    </row>
    <row r="347" spans="1:72" s="45" customFormat="1" ht="18.75" customHeight="1" x14ac:dyDescent="0.25">
      <c r="A347" s="6">
        <v>1</v>
      </c>
      <c r="B347" s="21" t="s">
        <v>195</v>
      </c>
      <c r="C347" s="21"/>
      <c r="D347" s="73"/>
      <c r="E347" s="44"/>
      <c r="F347" s="44"/>
      <c r="G347" s="44"/>
    </row>
    <row r="348" spans="1:72" s="45" customFormat="1" ht="30" x14ac:dyDescent="0.25">
      <c r="A348" s="6">
        <v>1</v>
      </c>
      <c r="B348" s="23" t="s">
        <v>314</v>
      </c>
      <c r="C348" s="46"/>
      <c r="D348" s="44">
        <f>SUM(D349,D350,D351,D352)</f>
        <v>24392</v>
      </c>
      <c r="E348" s="44"/>
      <c r="F348" s="44"/>
      <c r="G348" s="44"/>
    </row>
    <row r="349" spans="1:72" s="45" customFormat="1" x14ac:dyDescent="0.25">
      <c r="A349" s="6">
        <v>1</v>
      </c>
      <c r="B349" s="47" t="s">
        <v>196</v>
      </c>
      <c r="C349" s="46"/>
      <c r="D349" s="44">
        <v>5300</v>
      </c>
      <c r="E349" s="44"/>
      <c r="F349" s="44"/>
      <c r="G349" s="44"/>
    </row>
    <row r="350" spans="1:72" s="45" customFormat="1" ht="37.5" customHeight="1" x14ac:dyDescent="0.25">
      <c r="A350" s="6">
        <v>1</v>
      </c>
      <c r="B350" s="47" t="s">
        <v>197</v>
      </c>
      <c r="C350" s="46"/>
      <c r="D350" s="3">
        <v>7542</v>
      </c>
      <c r="E350" s="44"/>
      <c r="F350" s="44"/>
      <c r="G350" s="44"/>
    </row>
    <row r="351" spans="1:72" s="45" customFormat="1" ht="30" x14ac:dyDescent="0.25">
      <c r="A351" s="6">
        <v>1</v>
      </c>
      <c r="B351" s="47" t="s">
        <v>198</v>
      </c>
      <c r="C351" s="46"/>
      <c r="D351" s="3">
        <v>1000</v>
      </c>
      <c r="E351" s="44"/>
      <c r="F351" s="44"/>
      <c r="G351" s="44"/>
    </row>
    <row r="352" spans="1:72" s="45" customFormat="1" x14ac:dyDescent="0.25">
      <c r="A352" s="6">
        <v>1</v>
      </c>
      <c r="B352" s="23" t="s">
        <v>199</v>
      </c>
      <c r="C352" s="46"/>
      <c r="D352" s="3">
        <v>10550</v>
      </c>
      <c r="E352" s="44"/>
      <c r="F352" s="44"/>
      <c r="G352" s="44"/>
    </row>
    <row r="353" spans="1:7" s="20" customFormat="1" x14ac:dyDescent="0.25">
      <c r="A353" s="6">
        <v>1</v>
      </c>
      <c r="B353" s="24" t="s">
        <v>114</v>
      </c>
      <c r="C353" s="22"/>
      <c r="D353" s="3">
        <v>65200</v>
      </c>
      <c r="E353" s="3"/>
      <c r="F353" s="3"/>
      <c r="G353" s="3"/>
    </row>
    <row r="354" spans="1:7" s="45" customFormat="1" x14ac:dyDescent="0.25">
      <c r="A354" s="6">
        <v>1</v>
      </c>
      <c r="B354" s="43" t="s">
        <v>144</v>
      </c>
      <c r="C354" s="234"/>
      <c r="D354" s="3"/>
      <c r="E354" s="44"/>
      <c r="F354" s="44"/>
      <c r="G354" s="44"/>
    </row>
    <row r="355" spans="1:7" s="45" customFormat="1" ht="15.75" customHeight="1" x14ac:dyDescent="0.25">
      <c r="A355" s="6">
        <v>1</v>
      </c>
      <c r="B355" s="48" t="s">
        <v>200</v>
      </c>
      <c r="C355" s="49"/>
      <c r="D355" s="46">
        <f>D348+ROUND(D353*3.2,0)</f>
        <v>233032</v>
      </c>
      <c r="E355" s="50"/>
      <c r="F355" s="50"/>
      <c r="G355" s="50"/>
    </row>
    <row r="356" spans="1:7" s="45" customFormat="1" ht="15.75" customHeight="1" x14ac:dyDescent="0.25">
      <c r="A356" s="6">
        <v>1</v>
      </c>
      <c r="B356" s="21" t="s">
        <v>147</v>
      </c>
      <c r="C356" s="22"/>
      <c r="D356" s="3"/>
      <c r="E356" s="50"/>
      <c r="F356" s="50"/>
      <c r="G356" s="50"/>
    </row>
    <row r="357" spans="1:7" s="45" customFormat="1" ht="32.25" customHeight="1" x14ac:dyDescent="0.25">
      <c r="A357" s="6">
        <v>1</v>
      </c>
      <c r="B357" s="23" t="s">
        <v>314</v>
      </c>
      <c r="C357" s="22"/>
      <c r="D357" s="3">
        <f>SUM(D358,D359,D366,D372,D373,D374)</f>
        <v>152004</v>
      </c>
      <c r="E357" s="50"/>
      <c r="F357" s="50"/>
      <c r="G357" s="50"/>
    </row>
    <row r="358" spans="1:7" s="45" customFormat="1" ht="15.75" customHeight="1" x14ac:dyDescent="0.25">
      <c r="A358" s="6">
        <v>1</v>
      </c>
      <c r="B358" s="23" t="s">
        <v>196</v>
      </c>
      <c r="C358" s="22"/>
      <c r="D358" s="3"/>
      <c r="E358" s="50"/>
      <c r="F358" s="50"/>
      <c r="G358" s="50"/>
    </row>
    <row r="359" spans="1:7" s="45" customFormat="1" ht="15.75" customHeight="1" x14ac:dyDescent="0.25">
      <c r="A359" s="6">
        <v>1</v>
      </c>
      <c r="B359" s="47" t="s">
        <v>201</v>
      </c>
      <c r="C359" s="22"/>
      <c r="D359" s="3">
        <f>D360+D361+D362+D364</f>
        <v>5304</v>
      </c>
      <c r="E359" s="50"/>
      <c r="F359" s="50"/>
      <c r="G359" s="50"/>
    </row>
    <row r="360" spans="1:7" s="45" customFormat="1" ht="19.5" customHeight="1" x14ac:dyDescent="0.25">
      <c r="A360" s="6">
        <v>1</v>
      </c>
      <c r="B360" s="51" t="s">
        <v>202</v>
      </c>
      <c r="C360" s="22"/>
      <c r="D360" s="44"/>
      <c r="E360" s="50"/>
      <c r="F360" s="50"/>
      <c r="G360" s="50"/>
    </row>
    <row r="361" spans="1:7" s="45" customFormat="1" ht="15.75" customHeight="1" x14ac:dyDescent="0.25">
      <c r="A361" s="6">
        <v>1</v>
      </c>
      <c r="B361" s="51" t="s">
        <v>203</v>
      </c>
      <c r="C361" s="22"/>
      <c r="D361" s="44"/>
      <c r="E361" s="50"/>
      <c r="F361" s="50"/>
      <c r="G361" s="50"/>
    </row>
    <row r="362" spans="1:7" s="45" customFormat="1" ht="30.75" customHeight="1" x14ac:dyDescent="0.25">
      <c r="A362" s="6">
        <v>1</v>
      </c>
      <c r="B362" s="51" t="s">
        <v>204</v>
      </c>
      <c r="C362" s="22"/>
      <c r="D362" s="44">
        <v>850</v>
      </c>
      <c r="E362" s="50"/>
      <c r="F362" s="50"/>
      <c r="G362" s="50"/>
    </row>
    <row r="363" spans="1:7" s="45" customFormat="1" x14ac:dyDescent="0.25">
      <c r="A363" s="6">
        <v>1</v>
      </c>
      <c r="B363" s="51" t="s">
        <v>205</v>
      </c>
      <c r="C363" s="22"/>
      <c r="D363" s="44">
        <v>120</v>
      </c>
      <c r="E363" s="50"/>
      <c r="F363" s="50"/>
      <c r="G363" s="50"/>
    </row>
    <row r="364" spans="1:7" s="45" customFormat="1" ht="30" x14ac:dyDescent="0.25">
      <c r="A364" s="6">
        <v>1</v>
      </c>
      <c r="B364" s="51" t="s">
        <v>206</v>
      </c>
      <c r="C364" s="22"/>
      <c r="D364" s="44">
        <v>4454</v>
      </c>
      <c r="E364" s="50"/>
      <c r="F364" s="50"/>
      <c r="G364" s="50"/>
    </row>
    <row r="365" spans="1:7" s="45" customFormat="1" x14ac:dyDescent="0.25">
      <c r="A365" s="6">
        <v>1</v>
      </c>
      <c r="B365" s="51" t="s">
        <v>205</v>
      </c>
      <c r="C365" s="22"/>
      <c r="D365" s="75">
        <v>500</v>
      </c>
      <c r="E365" s="50"/>
      <c r="F365" s="50"/>
      <c r="G365" s="50"/>
    </row>
    <row r="366" spans="1:7" s="45" customFormat="1" ht="30" customHeight="1" x14ac:dyDescent="0.25">
      <c r="A366" s="6">
        <v>1</v>
      </c>
      <c r="B366" s="47" t="s">
        <v>207</v>
      </c>
      <c r="C366" s="22"/>
      <c r="D366" s="3">
        <f>SUM(D367,D368,D370)</f>
        <v>146700</v>
      </c>
      <c r="E366" s="50"/>
      <c r="F366" s="50"/>
      <c r="G366" s="50"/>
    </row>
    <row r="367" spans="1:7" s="45" customFormat="1" ht="30" x14ac:dyDescent="0.25">
      <c r="A367" s="6">
        <v>1</v>
      </c>
      <c r="B367" s="51" t="s">
        <v>208</v>
      </c>
      <c r="C367" s="22"/>
      <c r="D367" s="3"/>
      <c r="E367" s="50"/>
      <c r="F367" s="50"/>
      <c r="G367" s="50"/>
    </row>
    <row r="368" spans="1:7" s="45" customFormat="1" ht="45" x14ac:dyDescent="0.25">
      <c r="A368" s="6">
        <v>1</v>
      </c>
      <c r="B368" s="51" t="s">
        <v>209</v>
      </c>
      <c r="C368" s="22"/>
      <c r="D368" s="41">
        <v>116200</v>
      </c>
      <c r="E368" s="50"/>
      <c r="F368" s="50"/>
      <c r="G368" s="50"/>
    </row>
    <row r="369" spans="1:10" s="45" customFormat="1" x14ac:dyDescent="0.25">
      <c r="A369" s="6">
        <v>1</v>
      </c>
      <c r="B369" s="51" t="s">
        <v>205</v>
      </c>
      <c r="C369" s="22"/>
      <c r="D369" s="41">
        <v>28000</v>
      </c>
      <c r="E369" s="50"/>
      <c r="F369" s="50"/>
      <c r="G369" s="50"/>
    </row>
    <row r="370" spans="1:10" s="45" customFormat="1" ht="45" x14ac:dyDescent="0.25">
      <c r="A370" s="6">
        <v>1</v>
      </c>
      <c r="B370" s="51" t="s">
        <v>210</v>
      </c>
      <c r="C370" s="22"/>
      <c r="D370" s="41">
        <v>30500</v>
      </c>
      <c r="E370" s="50"/>
      <c r="F370" s="50"/>
      <c r="G370" s="50"/>
    </row>
    <row r="371" spans="1:10" s="45" customFormat="1" x14ac:dyDescent="0.25">
      <c r="A371" s="6">
        <v>1</v>
      </c>
      <c r="B371" s="51" t="s">
        <v>205</v>
      </c>
      <c r="C371" s="22"/>
      <c r="D371" s="41">
        <v>20100</v>
      </c>
      <c r="E371" s="50"/>
      <c r="F371" s="50"/>
      <c r="G371" s="50"/>
    </row>
    <row r="372" spans="1:10" s="45" customFormat="1" ht="31.5" customHeight="1" x14ac:dyDescent="0.25">
      <c r="A372" s="6">
        <v>1</v>
      </c>
      <c r="B372" s="47" t="s">
        <v>211</v>
      </c>
      <c r="C372" s="22"/>
      <c r="D372" s="3"/>
      <c r="E372" s="50"/>
      <c r="F372" s="50"/>
      <c r="G372" s="50"/>
    </row>
    <row r="373" spans="1:10" s="45" customFormat="1" ht="15.75" customHeight="1" x14ac:dyDescent="0.25">
      <c r="A373" s="6">
        <v>1</v>
      </c>
      <c r="B373" s="47" t="s">
        <v>212</v>
      </c>
      <c r="C373" s="22"/>
      <c r="D373" s="3"/>
      <c r="E373" s="50"/>
      <c r="F373" s="50"/>
      <c r="G373" s="50"/>
    </row>
    <row r="374" spans="1:10" s="45" customFormat="1" ht="15.75" customHeight="1" x14ac:dyDescent="0.25">
      <c r="A374" s="6">
        <v>1</v>
      </c>
      <c r="B374" s="23" t="s">
        <v>213</v>
      </c>
      <c r="C374" s="22"/>
      <c r="D374" s="3"/>
      <c r="E374" s="50"/>
      <c r="F374" s="50"/>
      <c r="G374" s="50"/>
    </row>
    <row r="375" spans="1:10" s="45" customFormat="1" x14ac:dyDescent="0.25">
      <c r="A375" s="6">
        <v>1</v>
      </c>
      <c r="B375" s="24" t="s">
        <v>114</v>
      </c>
      <c r="C375" s="46"/>
      <c r="D375" s="44">
        <v>2718</v>
      </c>
      <c r="E375" s="50"/>
      <c r="F375" s="50"/>
      <c r="G375" s="50"/>
    </row>
    <row r="376" spans="1:10" s="45" customFormat="1" x14ac:dyDescent="0.25">
      <c r="A376" s="6">
        <v>1</v>
      </c>
      <c r="B376" s="43" t="s">
        <v>144</v>
      </c>
      <c r="C376" s="46"/>
      <c r="D376" s="75"/>
      <c r="E376" s="50"/>
      <c r="F376" s="50"/>
      <c r="G376" s="50"/>
    </row>
    <row r="377" spans="1:10" s="20" customFormat="1" ht="30" x14ac:dyDescent="0.25">
      <c r="A377" s="6">
        <v>1</v>
      </c>
      <c r="B377" s="24" t="s">
        <v>115</v>
      </c>
      <c r="C377" s="178"/>
      <c r="D377" s="3">
        <f>21050-D379</f>
        <v>20550</v>
      </c>
      <c r="E377" s="3"/>
      <c r="F377" s="3"/>
      <c r="G377" s="3"/>
    </row>
    <row r="378" spans="1:10" s="45" customFormat="1" ht="15.75" customHeight="1" x14ac:dyDescent="0.25">
      <c r="A378" s="6">
        <v>1</v>
      </c>
      <c r="B378" s="24" t="s">
        <v>214</v>
      </c>
      <c r="C378" s="22"/>
      <c r="D378" s="3">
        <v>5650</v>
      </c>
      <c r="E378" s="50"/>
      <c r="F378" s="50"/>
      <c r="G378" s="50"/>
    </row>
    <row r="379" spans="1:10" s="45" customFormat="1" ht="45" x14ac:dyDescent="0.25">
      <c r="A379" s="6">
        <v>1</v>
      </c>
      <c r="B379" s="24" t="s">
        <v>287</v>
      </c>
      <c r="C379" s="22"/>
      <c r="D379" s="3">
        <v>500</v>
      </c>
      <c r="E379" s="50"/>
      <c r="F379" s="50"/>
      <c r="G379" s="50"/>
    </row>
    <row r="380" spans="1:10" s="45" customFormat="1" x14ac:dyDescent="0.25">
      <c r="A380" s="6">
        <v>1</v>
      </c>
      <c r="B380" s="53" t="s">
        <v>146</v>
      </c>
      <c r="C380" s="22"/>
      <c r="D380" s="18">
        <f>D357+ROUND(D375*3.2,0)+D377+D379</f>
        <v>181752</v>
      </c>
      <c r="E380" s="50"/>
      <c r="F380" s="50"/>
      <c r="G380" s="50"/>
    </row>
    <row r="381" spans="1:10" s="45" customFormat="1" x14ac:dyDescent="0.25">
      <c r="A381" s="6">
        <v>1</v>
      </c>
      <c r="B381" s="54" t="s">
        <v>145</v>
      </c>
      <c r="C381" s="22"/>
      <c r="D381" s="18">
        <f>SUM(D355,D380)</f>
        <v>414784</v>
      </c>
      <c r="E381" s="50"/>
      <c r="F381" s="50"/>
      <c r="G381" s="50"/>
    </row>
    <row r="382" spans="1:10" s="45" customFormat="1" x14ac:dyDescent="0.25">
      <c r="A382" s="6">
        <v>1</v>
      </c>
      <c r="B382" s="424" t="s">
        <v>116</v>
      </c>
      <c r="C382" s="22"/>
      <c r="D382" s="173">
        <f>SUM(D383:D385)</f>
        <v>94700</v>
      </c>
      <c r="E382" s="252"/>
      <c r="F382" s="252"/>
      <c r="G382" s="252"/>
      <c r="J382" s="555"/>
    </row>
    <row r="383" spans="1:10" s="45" customFormat="1" x14ac:dyDescent="0.25">
      <c r="A383" s="6">
        <v>1</v>
      </c>
      <c r="B383" s="35" t="s">
        <v>268</v>
      </c>
      <c r="C383" s="22"/>
      <c r="D383" s="3">
        <v>26100</v>
      </c>
      <c r="E383" s="252"/>
      <c r="F383" s="252"/>
      <c r="G383" s="252"/>
      <c r="J383" s="555"/>
    </row>
    <row r="384" spans="1:10" s="45" customFormat="1" ht="30" x14ac:dyDescent="0.25">
      <c r="A384" s="6">
        <v>1</v>
      </c>
      <c r="B384" s="35" t="s">
        <v>226</v>
      </c>
      <c r="C384" s="22"/>
      <c r="D384" s="3">
        <v>7000</v>
      </c>
      <c r="E384" s="252"/>
      <c r="F384" s="252"/>
      <c r="G384" s="252"/>
      <c r="J384" s="555"/>
    </row>
    <row r="385" spans="1:72" s="45" customFormat="1" x14ac:dyDescent="0.25">
      <c r="A385" s="6">
        <v>1</v>
      </c>
      <c r="B385" s="35" t="s">
        <v>55</v>
      </c>
      <c r="C385" s="22"/>
      <c r="D385" s="3">
        <v>61600</v>
      </c>
      <c r="E385" s="252"/>
      <c r="F385" s="252"/>
      <c r="G385" s="252"/>
      <c r="J385" s="555"/>
    </row>
    <row r="386" spans="1:72" x14ac:dyDescent="0.25">
      <c r="A386" s="6">
        <v>1</v>
      </c>
      <c r="B386" s="33" t="s">
        <v>7</v>
      </c>
      <c r="C386" s="202"/>
      <c r="D386" s="3"/>
      <c r="E386" s="3"/>
      <c r="F386" s="3"/>
      <c r="G386" s="3"/>
      <c r="H386" s="20"/>
      <c r="I386" s="20"/>
      <c r="J386" s="556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</row>
    <row r="387" spans="1:72" x14ac:dyDescent="0.25">
      <c r="A387" s="6">
        <v>1</v>
      </c>
      <c r="B387" s="42" t="s">
        <v>134</v>
      </c>
      <c r="C387" s="202"/>
      <c r="D387" s="3"/>
      <c r="E387" s="3"/>
      <c r="F387" s="3"/>
      <c r="G387" s="3"/>
      <c r="H387" s="20"/>
      <c r="I387" s="20"/>
      <c r="J387" s="556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</row>
    <row r="388" spans="1:72" x14ac:dyDescent="0.25">
      <c r="A388" s="6">
        <v>1</v>
      </c>
      <c r="B388" s="29" t="s">
        <v>42</v>
      </c>
      <c r="C388" s="202">
        <v>300</v>
      </c>
      <c r="D388" s="3">
        <v>210</v>
      </c>
      <c r="E388" s="198">
        <v>10</v>
      </c>
      <c r="F388" s="3">
        <f>ROUND(G388/C388,0)</f>
        <v>7</v>
      </c>
      <c r="G388" s="3">
        <f>ROUND(D388*E388,0)</f>
        <v>2100</v>
      </c>
      <c r="H388" s="20"/>
      <c r="I388" s="20"/>
      <c r="J388" s="556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</row>
    <row r="389" spans="1:72" x14ac:dyDescent="0.25">
      <c r="A389" s="6">
        <v>1</v>
      </c>
      <c r="B389" s="33" t="s">
        <v>9</v>
      </c>
      <c r="C389" s="202"/>
      <c r="D389" s="34">
        <f t="shared" ref="D389" si="26">D388</f>
        <v>210</v>
      </c>
      <c r="E389" s="515">
        <f t="shared" ref="E389:G389" si="27">E388</f>
        <v>10</v>
      </c>
      <c r="F389" s="34">
        <f t="shared" si="27"/>
        <v>7</v>
      </c>
      <c r="G389" s="34">
        <f t="shared" si="27"/>
        <v>2100</v>
      </c>
      <c r="H389" s="20"/>
      <c r="I389" s="20"/>
      <c r="J389" s="556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</row>
    <row r="390" spans="1:72" x14ac:dyDescent="0.25">
      <c r="A390" s="6">
        <v>1</v>
      </c>
      <c r="B390" s="42" t="s">
        <v>20</v>
      </c>
      <c r="C390" s="202"/>
      <c r="D390" s="34"/>
      <c r="E390" s="515"/>
      <c r="F390" s="34"/>
      <c r="G390" s="34"/>
      <c r="H390" s="20"/>
      <c r="I390" s="20"/>
      <c r="J390" s="556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</row>
    <row r="391" spans="1:72" x14ac:dyDescent="0.25">
      <c r="A391" s="6">
        <v>1</v>
      </c>
      <c r="B391" s="30" t="s">
        <v>26</v>
      </c>
      <c r="C391" s="202">
        <v>240</v>
      </c>
      <c r="D391" s="3">
        <v>654</v>
      </c>
      <c r="E391" s="198">
        <v>8</v>
      </c>
      <c r="F391" s="3">
        <f>ROUND(G391/C391,0)</f>
        <v>22</v>
      </c>
      <c r="G391" s="3">
        <f>ROUND(D391*E391,0)</f>
        <v>5232</v>
      </c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</row>
    <row r="392" spans="1:72" x14ac:dyDescent="0.25">
      <c r="A392" s="6">
        <v>1</v>
      </c>
      <c r="B392" s="302" t="s">
        <v>11</v>
      </c>
      <c r="C392" s="202">
        <v>240</v>
      </c>
      <c r="D392" s="3">
        <v>187</v>
      </c>
      <c r="E392" s="198">
        <v>3</v>
      </c>
      <c r="F392" s="3">
        <f>ROUND(G392/C392,0)</f>
        <v>2</v>
      </c>
      <c r="G392" s="3">
        <f>ROUND(D392*E392,0)</f>
        <v>561</v>
      </c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</row>
    <row r="393" spans="1:72" x14ac:dyDescent="0.25">
      <c r="A393" s="6">
        <v>1</v>
      </c>
      <c r="B393" s="551" t="s">
        <v>136</v>
      </c>
      <c r="C393" s="202"/>
      <c r="D393" s="34">
        <f>D391+D392</f>
        <v>841</v>
      </c>
      <c r="E393" s="17">
        <f t="shared" ref="E393:E394" si="28">G393/D393</f>
        <v>6.8882282996432815</v>
      </c>
      <c r="F393" s="34">
        <f>F391+F392</f>
        <v>24</v>
      </c>
      <c r="G393" s="34">
        <f>G391+G392</f>
        <v>5793</v>
      </c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</row>
    <row r="394" spans="1:72" ht="19.5" customHeight="1" x14ac:dyDescent="0.25">
      <c r="A394" s="6">
        <v>1</v>
      </c>
      <c r="B394" s="31" t="s">
        <v>113</v>
      </c>
      <c r="C394" s="383"/>
      <c r="D394" s="18">
        <f>D389+D393</f>
        <v>1051</v>
      </c>
      <c r="E394" s="17">
        <f t="shared" si="28"/>
        <v>7.5099904852521409</v>
      </c>
      <c r="F394" s="18">
        <f>F389+F393</f>
        <v>31</v>
      </c>
      <c r="G394" s="18">
        <f>G389+G393</f>
        <v>7893</v>
      </c>
    </row>
    <row r="395" spans="1:72" s="20" customFormat="1" ht="15.75" thickBot="1" x14ac:dyDescent="0.3">
      <c r="A395" s="6">
        <v>1</v>
      </c>
      <c r="B395" s="557" t="s">
        <v>10</v>
      </c>
      <c r="C395" s="516"/>
      <c r="D395" s="558"/>
      <c r="E395" s="558"/>
      <c r="F395" s="558"/>
      <c r="G395" s="558"/>
    </row>
    <row r="396" spans="1:72" s="20" customFormat="1" ht="22.5" customHeight="1" x14ac:dyDescent="0.25">
      <c r="A396" s="6">
        <v>1</v>
      </c>
      <c r="B396" s="320" t="s">
        <v>182</v>
      </c>
      <c r="C396" s="234"/>
      <c r="D396" s="3"/>
      <c r="E396" s="3"/>
      <c r="F396" s="3"/>
      <c r="G396" s="3"/>
    </row>
    <row r="397" spans="1:72" s="20" customFormat="1" x14ac:dyDescent="0.25">
      <c r="A397" s="6">
        <v>1</v>
      </c>
      <c r="B397" s="21" t="s">
        <v>179</v>
      </c>
      <c r="C397" s="22"/>
      <c r="D397" s="3"/>
      <c r="E397" s="3"/>
      <c r="F397" s="3"/>
      <c r="G397" s="3"/>
    </row>
    <row r="398" spans="1:72" s="20" customFormat="1" ht="30" x14ac:dyDescent="0.25">
      <c r="A398" s="6">
        <v>1</v>
      </c>
      <c r="B398" s="23" t="s">
        <v>314</v>
      </c>
      <c r="C398" s="22"/>
      <c r="D398" s="3">
        <f>D400+D401+D402+D403+D399/2.7</f>
        <v>169144.40740740742</v>
      </c>
      <c r="E398" s="3"/>
      <c r="F398" s="3"/>
      <c r="G398" s="3"/>
    </row>
    <row r="399" spans="1:72" s="20" customFormat="1" x14ac:dyDescent="0.25">
      <c r="A399" s="6">
        <v>1</v>
      </c>
      <c r="B399" s="23" t="s">
        <v>278</v>
      </c>
      <c r="C399" s="28"/>
      <c r="D399" s="3">
        <v>1100</v>
      </c>
      <c r="E399" s="28"/>
      <c r="F399" s="28"/>
      <c r="G399" s="28"/>
    </row>
    <row r="400" spans="1:72" s="20" customFormat="1" x14ac:dyDescent="0.25">
      <c r="A400" s="6">
        <v>1</v>
      </c>
      <c r="B400" s="322" t="s">
        <v>196</v>
      </c>
      <c r="C400" s="22"/>
      <c r="D400" s="559">
        <v>15000</v>
      </c>
      <c r="E400" s="3"/>
      <c r="F400" s="3"/>
      <c r="G400" s="3"/>
    </row>
    <row r="401" spans="1:72" s="20" customFormat="1" ht="34.5" customHeight="1" x14ac:dyDescent="0.25">
      <c r="A401" s="6">
        <v>1</v>
      </c>
      <c r="B401" s="560" t="s">
        <v>211</v>
      </c>
      <c r="C401" s="22"/>
      <c r="D401" s="559">
        <v>49000</v>
      </c>
      <c r="E401" s="3"/>
      <c r="F401" s="3"/>
      <c r="G401" s="3"/>
    </row>
    <row r="402" spans="1:72" s="20" customFormat="1" ht="30" x14ac:dyDescent="0.25">
      <c r="A402" s="6">
        <v>1</v>
      </c>
      <c r="B402" s="322" t="s">
        <v>212</v>
      </c>
      <c r="C402" s="22"/>
      <c r="D402" s="559">
        <v>22470</v>
      </c>
      <c r="E402" s="3"/>
      <c r="F402" s="3"/>
      <c r="G402" s="3"/>
    </row>
    <row r="403" spans="1:72" s="20" customFormat="1" x14ac:dyDescent="0.25">
      <c r="A403" s="6">
        <v>1</v>
      </c>
      <c r="B403" s="322" t="s">
        <v>213</v>
      </c>
      <c r="C403" s="22"/>
      <c r="D403" s="559">
        <v>82267</v>
      </c>
      <c r="E403" s="3"/>
      <c r="F403" s="3"/>
      <c r="G403" s="3"/>
    </row>
    <row r="404" spans="1:72" x14ac:dyDescent="0.25">
      <c r="A404" s="6">
        <v>1</v>
      </c>
      <c r="B404" s="24" t="s">
        <v>114</v>
      </c>
      <c r="C404" s="22"/>
      <c r="D404" s="3">
        <f>D405+D406</f>
        <v>9000.4705882352937</v>
      </c>
      <c r="E404" s="3"/>
      <c r="F404" s="3"/>
      <c r="G404" s="3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</row>
    <row r="405" spans="1:72" x14ac:dyDescent="0.25">
      <c r="A405" s="6">
        <v>1</v>
      </c>
      <c r="B405" s="24" t="s">
        <v>251</v>
      </c>
      <c r="C405" s="22"/>
      <c r="D405" s="3">
        <v>8024</v>
      </c>
      <c r="E405" s="3"/>
      <c r="F405" s="3"/>
      <c r="G405" s="3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</row>
    <row r="406" spans="1:72" x14ac:dyDescent="0.25">
      <c r="A406" s="6">
        <v>1</v>
      </c>
      <c r="B406" s="24" t="s">
        <v>253</v>
      </c>
      <c r="C406" s="22"/>
      <c r="D406" s="13">
        <f>D407/8.5</f>
        <v>976.47058823529414</v>
      </c>
      <c r="E406" s="3"/>
      <c r="F406" s="3"/>
      <c r="G406" s="3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</row>
    <row r="407" spans="1:72" x14ac:dyDescent="0.25">
      <c r="A407" s="6">
        <v>1</v>
      </c>
      <c r="B407" s="43" t="s">
        <v>252</v>
      </c>
      <c r="C407" s="22"/>
      <c r="D407" s="3">
        <v>8300</v>
      </c>
      <c r="E407" s="3"/>
      <c r="F407" s="3"/>
      <c r="G407" s="3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</row>
    <row r="408" spans="1:72" ht="30" x14ac:dyDescent="0.25">
      <c r="A408" s="6">
        <v>1</v>
      </c>
      <c r="B408" s="24" t="s">
        <v>115</v>
      </c>
      <c r="C408" s="22"/>
      <c r="D408" s="3"/>
      <c r="E408" s="3"/>
      <c r="F408" s="3"/>
      <c r="G408" s="3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</row>
    <row r="409" spans="1:72" s="20" customFormat="1" x14ac:dyDescent="0.25">
      <c r="A409" s="6">
        <v>1</v>
      </c>
      <c r="B409" s="339" t="s">
        <v>145</v>
      </c>
      <c r="C409" s="22"/>
      <c r="D409" s="18">
        <f>D398+ROUND(D405*2.1,0)+D408+D407/3.9</f>
        <v>188122.61253561254</v>
      </c>
      <c r="E409" s="3"/>
      <c r="F409" s="3"/>
      <c r="G409" s="3"/>
    </row>
    <row r="410" spans="1:72" s="20" customFormat="1" x14ac:dyDescent="0.25">
      <c r="A410" s="6">
        <v>1</v>
      </c>
      <c r="B410" s="96" t="s">
        <v>116</v>
      </c>
      <c r="C410" s="37"/>
      <c r="D410" s="140">
        <f>SUM(D411:D445)</f>
        <v>450225</v>
      </c>
      <c r="E410" s="37"/>
      <c r="F410" s="37"/>
      <c r="G410" s="37"/>
    </row>
    <row r="411" spans="1:72" s="20" customFormat="1" ht="30" x14ac:dyDescent="0.25">
      <c r="A411" s="6">
        <v>1</v>
      </c>
      <c r="B411" s="428" t="s">
        <v>223</v>
      </c>
      <c r="C411" s="37"/>
      <c r="D411" s="13">
        <v>140000</v>
      </c>
      <c r="E411" s="37"/>
      <c r="F411" s="37"/>
      <c r="G411" s="37"/>
    </row>
    <row r="412" spans="1:72" s="20" customFormat="1" ht="30" x14ac:dyDescent="0.25">
      <c r="A412" s="6">
        <v>1</v>
      </c>
      <c r="B412" s="428" t="s">
        <v>224</v>
      </c>
      <c r="C412" s="37"/>
      <c r="D412" s="13">
        <v>6800</v>
      </c>
      <c r="E412" s="37"/>
      <c r="F412" s="37"/>
      <c r="G412" s="37"/>
    </row>
    <row r="413" spans="1:72" s="20" customFormat="1" x14ac:dyDescent="0.25">
      <c r="A413" s="6">
        <v>1</v>
      </c>
      <c r="B413" s="428" t="s">
        <v>234</v>
      </c>
      <c r="C413" s="37"/>
      <c r="D413" s="13">
        <v>950</v>
      </c>
      <c r="E413" s="37"/>
      <c r="F413" s="37"/>
      <c r="G413" s="37"/>
    </row>
    <row r="414" spans="1:72" s="20" customFormat="1" x14ac:dyDescent="0.25">
      <c r="A414" s="6">
        <v>1</v>
      </c>
      <c r="B414" s="428" t="s">
        <v>295</v>
      </c>
      <c r="C414" s="37"/>
      <c r="D414" s="13">
        <v>850</v>
      </c>
      <c r="E414" s="37"/>
      <c r="F414" s="37"/>
      <c r="G414" s="37"/>
    </row>
    <row r="415" spans="1:72" s="20" customFormat="1" ht="30" x14ac:dyDescent="0.25">
      <c r="A415" s="6">
        <v>1</v>
      </c>
      <c r="B415" s="428" t="s">
        <v>235</v>
      </c>
      <c r="C415" s="37"/>
      <c r="D415" s="13">
        <v>16000</v>
      </c>
      <c r="E415" s="37"/>
      <c r="F415" s="37"/>
      <c r="G415" s="37"/>
    </row>
    <row r="416" spans="1:72" s="20" customFormat="1" x14ac:dyDescent="0.25">
      <c r="A416" s="6">
        <v>1</v>
      </c>
      <c r="B416" s="428" t="s">
        <v>55</v>
      </c>
      <c r="C416" s="37"/>
      <c r="D416" s="13">
        <v>75000</v>
      </c>
      <c r="E416" s="37"/>
      <c r="F416" s="37"/>
      <c r="G416" s="37"/>
    </row>
    <row r="417" spans="1:7" s="20" customFormat="1" x14ac:dyDescent="0.25">
      <c r="A417" s="6">
        <v>1</v>
      </c>
      <c r="B417" s="428" t="s">
        <v>64</v>
      </c>
      <c r="C417" s="37"/>
      <c r="D417" s="13">
        <v>45</v>
      </c>
      <c r="E417" s="37"/>
      <c r="F417" s="37"/>
      <c r="G417" s="37"/>
    </row>
    <row r="418" spans="1:7" s="20" customFormat="1" x14ac:dyDescent="0.25">
      <c r="A418" s="6">
        <v>1</v>
      </c>
      <c r="B418" s="428" t="s">
        <v>19</v>
      </c>
      <c r="C418" s="37"/>
      <c r="D418" s="13">
        <v>3200</v>
      </c>
      <c r="E418" s="37"/>
      <c r="F418" s="37"/>
      <c r="G418" s="37"/>
    </row>
    <row r="419" spans="1:7" s="20" customFormat="1" ht="30" x14ac:dyDescent="0.25">
      <c r="A419" s="6">
        <v>1</v>
      </c>
      <c r="B419" s="428" t="s">
        <v>157</v>
      </c>
      <c r="C419" s="37"/>
      <c r="D419" s="13">
        <v>900</v>
      </c>
      <c r="E419" s="37"/>
      <c r="F419" s="37"/>
      <c r="G419" s="37"/>
    </row>
    <row r="420" spans="1:7" s="20" customFormat="1" x14ac:dyDescent="0.25">
      <c r="A420" s="6">
        <v>1</v>
      </c>
      <c r="B420" s="181" t="s">
        <v>261</v>
      </c>
      <c r="C420" s="37"/>
      <c r="D420" s="13">
        <v>70000</v>
      </c>
      <c r="E420" s="37"/>
      <c r="F420" s="37"/>
      <c r="G420" s="37"/>
    </row>
    <row r="421" spans="1:7" s="20" customFormat="1" x14ac:dyDescent="0.25">
      <c r="A421" s="6">
        <v>1</v>
      </c>
      <c r="B421" s="428" t="s">
        <v>243</v>
      </c>
      <c r="C421" s="37"/>
      <c r="D421" s="13">
        <v>400</v>
      </c>
      <c r="E421" s="37"/>
      <c r="F421" s="37"/>
      <c r="G421" s="37"/>
    </row>
    <row r="422" spans="1:7" s="20" customFormat="1" ht="30" x14ac:dyDescent="0.25">
      <c r="A422" s="6">
        <v>1</v>
      </c>
      <c r="B422" s="428" t="s">
        <v>227</v>
      </c>
      <c r="C422" s="37"/>
      <c r="D422" s="13">
        <v>1200</v>
      </c>
      <c r="E422" s="37"/>
      <c r="F422" s="37"/>
      <c r="G422" s="37"/>
    </row>
    <row r="423" spans="1:7" s="20" customFormat="1" ht="30" x14ac:dyDescent="0.25">
      <c r="A423" s="6">
        <v>1</v>
      </c>
      <c r="B423" s="428" t="s">
        <v>236</v>
      </c>
      <c r="C423" s="37"/>
      <c r="D423" s="13">
        <v>5800</v>
      </c>
      <c r="E423" s="37"/>
      <c r="F423" s="37"/>
      <c r="G423" s="37"/>
    </row>
    <row r="424" spans="1:7" s="20" customFormat="1" x14ac:dyDescent="0.25">
      <c r="A424" s="6">
        <v>1</v>
      </c>
      <c r="B424" s="428" t="s">
        <v>222</v>
      </c>
      <c r="C424" s="37"/>
      <c r="D424" s="13">
        <v>400</v>
      </c>
      <c r="E424" s="37"/>
      <c r="F424" s="37"/>
      <c r="G424" s="37"/>
    </row>
    <row r="425" spans="1:7" s="20" customFormat="1" x14ac:dyDescent="0.25">
      <c r="A425" s="6">
        <v>1</v>
      </c>
      <c r="B425" s="428" t="s">
        <v>158</v>
      </c>
      <c r="C425" s="37"/>
      <c r="D425" s="13">
        <v>1500</v>
      </c>
      <c r="E425" s="37"/>
      <c r="F425" s="37"/>
      <c r="G425" s="37"/>
    </row>
    <row r="426" spans="1:7" s="20" customFormat="1" x14ac:dyDescent="0.25">
      <c r="A426" s="6">
        <v>1</v>
      </c>
      <c r="B426" s="428" t="s">
        <v>244</v>
      </c>
      <c r="C426" s="37"/>
      <c r="D426" s="13">
        <v>100</v>
      </c>
      <c r="E426" s="37"/>
      <c r="F426" s="37"/>
      <c r="G426" s="37"/>
    </row>
    <row r="427" spans="1:7" s="20" customFormat="1" x14ac:dyDescent="0.25">
      <c r="A427" s="6">
        <v>1</v>
      </c>
      <c r="B427" s="428" t="s">
        <v>52</v>
      </c>
      <c r="C427" s="37"/>
      <c r="D427" s="13">
        <v>12000</v>
      </c>
      <c r="E427" s="37"/>
      <c r="F427" s="37"/>
      <c r="G427" s="37"/>
    </row>
    <row r="428" spans="1:7" s="20" customFormat="1" x14ac:dyDescent="0.25">
      <c r="A428" s="6">
        <v>1</v>
      </c>
      <c r="B428" s="428" t="s">
        <v>237</v>
      </c>
      <c r="C428" s="37"/>
      <c r="D428" s="13">
        <v>4270</v>
      </c>
      <c r="E428" s="37"/>
      <c r="F428" s="37"/>
      <c r="G428" s="37"/>
    </row>
    <row r="429" spans="1:7" s="20" customFormat="1" x14ac:dyDescent="0.25">
      <c r="A429" s="6">
        <v>1</v>
      </c>
      <c r="B429" s="428" t="s">
        <v>56</v>
      </c>
      <c r="C429" s="37"/>
      <c r="D429" s="13">
        <v>2600</v>
      </c>
      <c r="E429" s="37"/>
      <c r="F429" s="37"/>
      <c r="G429" s="37"/>
    </row>
    <row r="430" spans="1:7" s="20" customFormat="1" x14ac:dyDescent="0.25">
      <c r="A430" s="6">
        <v>1</v>
      </c>
      <c r="B430" s="428" t="s">
        <v>54</v>
      </c>
      <c r="C430" s="37"/>
      <c r="D430" s="13">
        <v>3070</v>
      </c>
      <c r="E430" s="37"/>
      <c r="F430" s="37"/>
      <c r="G430" s="37"/>
    </row>
    <row r="431" spans="1:7" s="20" customFormat="1" ht="30" x14ac:dyDescent="0.25">
      <c r="A431" s="6">
        <v>1</v>
      </c>
      <c r="B431" s="428" t="s">
        <v>159</v>
      </c>
      <c r="C431" s="37"/>
      <c r="D431" s="13">
        <v>1200</v>
      </c>
      <c r="E431" s="37"/>
      <c r="F431" s="37"/>
      <c r="G431" s="37"/>
    </row>
    <row r="432" spans="1:7" s="20" customFormat="1" x14ac:dyDescent="0.25">
      <c r="A432" s="6">
        <v>1</v>
      </c>
      <c r="B432" s="428" t="s">
        <v>18</v>
      </c>
      <c r="C432" s="37"/>
      <c r="D432" s="13">
        <v>8700</v>
      </c>
      <c r="E432" s="37"/>
      <c r="F432" s="37"/>
      <c r="G432" s="37"/>
    </row>
    <row r="433" spans="1:72" s="20" customFormat="1" x14ac:dyDescent="0.25">
      <c r="A433" s="6">
        <v>1</v>
      </c>
      <c r="B433" s="428" t="s">
        <v>155</v>
      </c>
      <c r="C433" s="37"/>
      <c r="D433" s="13">
        <v>25000</v>
      </c>
      <c r="E433" s="37"/>
      <c r="F433" s="37"/>
      <c r="G433" s="37"/>
    </row>
    <row r="434" spans="1:72" s="20" customFormat="1" x14ac:dyDescent="0.25">
      <c r="A434" s="6">
        <v>1</v>
      </c>
      <c r="B434" s="428" t="s">
        <v>238</v>
      </c>
      <c r="C434" s="37"/>
      <c r="D434" s="13">
        <v>55</v>
      </c>
      <c r="E434" s="37"/>
      <c r="F434" s="37"/>
      <c r="G434" s="37"/>
    </row>
    <row r="435" spans="1:72" s="20" customFormat="1" x14ac:dyDescent="0.25">
      <c r="A435" s="6">
        <v>1</v>
      </c>
      <c r="B435" s="428" t="s">
        <v>33</v>
      </c>
      <c r="C435" s="37"/>
      <c r="D435" s="13">
        <v>30000</v>
      </c>
      <c r="E435" s="37"/>
      <c r="F435" s="37"/>
      <c r="G435" s="37"/>
    </row>
    <row r="436" spans="1:72" s="20" customFormat="1" x14ac:dyDescent="0.25">
      <c r="A436" s="6">
        <v>1</v>
      </c>
      <c r="B436" s="428" t="s">
        <v>16</v>
      </c>
      <c r="C436" s="37"/>
      <c r="D436" s="13">
        <v>2700</v>
      </c>
      <c r="E436" s="37"/>
      <c r="F436" s="37"/>
      <c r="G436" s="37"/>
    </row>
    <row r="437" spans="1:72" s="20" customFormat="1" x14ac:dyDescent="0.25">
      <c r="A437" s="6">
        <v>1</v>
      </c>
      <c r="B437" s="561" t="s">
        <v>29</v>
      </c>
      <c r="C437" s="37"/>
      <c r="D437" s="13">
        <v>6000</v>
      </c>
      <c r="E437" s="37"/>
      <c r="F437" s="37"/>
      <c r="G437" s="37"/>
    </row>
    <row r="438" spans="1:72" s="20" customFormat="1" x14ac:dyDescent="0.25">
      <c r="A438" s="6">
        <v>1</v>
      </c>
      <c r="B438" s="428" t="s">
        <v>245</v>
      </c>
      <c r="C438" s="37"/>
      <c r="D438" s="13">
        <v>100</v>
      </c>
      <c r="E438" s="37"/>
      <c r="F438" s="37"/>
      <c r="G438" s="37"/>
    </row>
    <row r="439" spans="1:72" s="20" customFormat="1" x14ac:dyDescent="0.25">
      <c r="A439" s="6">
        <v>1</v>
      </c>
      <c r="B439" s="428" t="s">
        <v>53</v>
      </c>
      <c r="C439" s="37"/>
      <c r="D439" s="13">
        <v>16500</v>
      </c>
      <c r="E439" s="37"/>
      <c r="F439" s="37"/>
      <c r="G439" s="37"/>
    </row>
    <row r="440" spans="1:72" s="20" customFormat="1" x14ac:dyDescent="0.25">
      <c r="A440" s="6">
        <v>1</v>
      </c>
      <c r="B440" s="428" t="s">
        <v>239</v>
      </c>
      <c r="C440" s="37"/>
      <c r="D440" s="13">
        <v>700</v>
      </c>
      <c r="E440" s="37"/>
      <c r="F440" s="37"/>
      <c r="G440" s="37"/>
    </row>
    <row r="441" spans="1:72" s="20" customFormat="1" x14ac:dyDescent="0.25">
      <c r="A441" s="6">
        <v>1</v>
      </c>
      <c r="B441" s="428" t="s">
        <v>221</v>
      </c>
      <c r="C441" s="37"/>
      <c r="D441" s="13">
        <v>350</v>
      </c>
      <c r="E441" s="37"/>
      <c r="F441" s="37"/>
      <c r="G441" s="37"/>
    </row>
    <row r="442" spans="1:72" s="20" customFormat="1" x14ac:dyDescent="0.25">
      <c r="A442" s="6">
        <v>1</v>
      </c>
      <c r="B442" s="428" t="s">
        <v>156</v>
      </c>
      <c r="C442" s="37"/>
      <c r="D442" s="13">
        <v>3600</v>
      </c>
      <c r="E442" s="37"/>
      <c r="F442" s="37"/>
      <c r="G442" s="37"/>
    </row>
    <row r="443" spans="1:72" s="20" customFormat="1" x14ac:dyDescent="0.25">
      <c r="A443" s="6">
        <v>1</v>
      </c>
      <c r="B443" s="428" t="s">
        <v>218</v>
      </c>
      <c r="C443" s="37"/>
      <c r="D443" s="13">
        <v>9950</v>
      </c>
      <c r="E443" s="37"/>
      <c r="F443" s="37"/>
      <c r="G443" s="37"/>
    </row>
    <row r="444" spans="1:72" s="20" customFormat="1" ht="60" x14ac:dyDescent="0.25">
      <c r="A444" s="6">
        <v>1</v>
      </c>
      <c r="B444" s="428" t="s">
        <v>280</v>
      </c>
      <c r="C444" s="37"/>
      <c r="D444" s="98">
        <v>205</v>
      </c>
      <c r="E444" s="37"/>
      <c r="F444" s="37"/>
      <c r="G444" s="37"/>
    </row>
    <row r="445" spans="1:72" s="20" customFormat="1" ht="60" x14ac:dyDescent="0.25">
      <c r="A445" s="6">
        <v>1</v>
      </c>
      <c r="B445" s="562" t="s">
        <v>279</v>
      </c>
      <c r="C445" s="563"/>
      <c r="D445" s="564">
        <v>80</v>
      </c>
      <c r="E445" s="563"/>
      <c r="F445" s="563"/>
      <c r="G445" s="563"/>
    </row>
    <row r="446" spans="1:72" ht="15.75" thickBot="1" x14ac:dyDescent="0.3">
      <c r="A446" s="6">
        <v>1</v>
      </c>
      <c r="B446" s="557" t="s">
        <v>10</v>
      </c>
      <c r="C446" s="558"/>
      <c r="D446" s="558"/>
      <c r="E446" s="558"/>
      <c r="F446" s="558"/>
      <c r="G446" s="558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</row>
    <row r="447" spans="1:72" x14ac:dyDescent="0.25">
      <c r="A447" s="6">
        <v>1</v>
      </c>
      <c r="B447" s="447"/>
      <c r="C447" s="565"/>
      <c r="D447" s="553"/>
      <c r="E447" s="565"/>
      <c r="F447" s="565"/>
      <c r="G447" s="565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</row>
    <row r="448" spans="1:72" ht="21.75" hidden="1" customHeight="1" x14ac:dyDescent="0.25">
      <c r="A448" s="6">
        <v>1</v>
      </c>
      <c r="B448" s="531" t="s">
        <v>183</v>
      </c>
      <c r="C448" s="383"/>
      <c r="D448" s="3"/>
      <c r="E448" s="246"/>
      <c r="F448" s="246"/>
      <c r="G448" s="246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</row>
    <row r="449" spans="1:72" s="45" customFormat="1" ht="18.75" hidden="1" customHeight="1" x14ac:dyDescent="0.25">
      <c r="A449" s="6">
        <v>1</v>
      </c>
      <c r="B449" s="21" t="s">
        <v>195</v>
      </c>
      <c r="C449" s="21"/>
      <c r="D449" s="73"/>
      <c r="E449" s="44"/>
      <c r="F449" s="44"/>
      <c r="G449" s="44"/>
    </row>
    <row r="450" spans="1:72" s="45" customFormat="1" ht="30" hidden="1" x14ac:dyDescent="0.25">
      <c r="A450" s="6">
        <v>1</v>
      </c>
      <c r="B450" s="23" t="s">
        <v>314</v>
      </c>
      <c r="C450" s="46"/>
      <c r="D450" s="44">
        <f>SUM(D451,D452,D453,D454)</f>
        <v>26000</v>
      </c>
      <c r="E450" s="44"/>
      <c r="F450" s="44"/>
      <c r="G450" s="44"/>
    </row>
    <row r="451" spans="1:72" s="45" customFormat="1" hidden="1" x14ac:dyDescent="0.25">
      <c r="A451" s="6">
        <v>1</v>
      </c>
      <c r="B451" s="47" t="s">
        <v>196</v>
      </c>
      <c r="C451" s="46"/>
      <c r="D451" s="44"/>
      <c r="E451" s="44"/>
      <c r="F451" s="44"/>
      <c r="G451" s="44"/>
    </row>
    <row r="452" spans="1:72" s="45" customFormat="1" ht="37.5" hidden="1" customHeight="1" x14ac:dyDescent="0.25">
      <c r="A452" s="6">
        <v>1</v>
      </c>
      <c r="B452" s="47" t="s">
        <v>197</v>
      </c>
      <c r="C452" s="46"/>
      <c r="D452" s="3">
        <v>20000</v>
      </c>
      <c r="E452" s="44"/>
      <c r="F452" s="44"/>
      <c r="G452" s="44"/>
    </row>
    <row r="453" spans="1:72" s="45" customFormat="1" ht="30" hidden="1" x14ac:dyDescent="0.25">
      <c r="A453" s="6">
        <v>1</v>
      </c>
      <c r="B453" s="47" t="s">
        <v>198</v>
      </c>
      <c r="C453" s="46"/>
      <c r="D453" s="3"/>
      <c r="E453" s="44"/>
      <c r="F453" s="44"/>
      <c r="G453" s="44"/>
    </row>
    <row r="454" spans="1:72" s="45" customFormat="1" hidden="1" x14ac:dyDescent="0.25">
      <c r="A454" s="6">
        <v>1</v>
      </c>
      <c r="B454" s="23" t="s">
        <v>199</v>
      </c>
      <c r="C454" s="46"/>
      <c r="D454" s="3">
        <v>6000</v>
      </c>
      <c r="E454" s="44"/>
      <c r="F454" s="44"/>
      <c r="G454" s="44"/>
    </row>
    <row r="455" spans="1:72" s="45" customFormat="1" ht="45" hidden="1" x14ac:dyDescent="0.25">
      <c r="A455" s="6">
        <v>1</v>
      </c>
      <c r="B455" s="23" t="s">
        <v>277</v>
      </c>
      <c r="C455" s="46"/>
      <c r="D455" s="13">
        <v>586</v>
      </c>
      <c r="E455" s="44"/>
      <c r="F455" s="44"/>
      <c r="G455" s="44"/>
      <c r="H455" s="74"/>
    </row>
    <row r="456" spans="1:72" hidden="1" x14ac:dyDescent="0.25">
      <c r="A456" s="6">
        <v>1</v>
      </c>
      <c r="B456" s="24" t="s">
        <v>114</v>
      </c>
      <c r="C456" s="22"/>
      <c r="D456" s="3">
        <v>25000</v>
      </c>
      <c r="E456" s="3"/>
      <c r="F456" s="3"/>
      <c r="G456" s="3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</row>
    <row r="457" spans="1:72" s="45" customFormat="1" hidden="1" x14ac:dyDescent="0.25">
      <c r="A457" s="6">
        <v>1</v>
      </c>
      <c r="B457" s="43" t="s">
        <v>144</v>
      </c>
      <c r="C457" s="234"/>
      <c r="D457" s="3"/>
      <c r="E457" s="44"/>
      <c r="F457" s="44"/>
      <c r="G457" s="44"/>
    </row>
    <row r="458" spans="1:72" s="45" customFormat="1" ht="15.75" hidden="1" customHeight="1" x14ac:dyDescent="0.25">
      <c r="A458" s="6">
        <v>1</v>
      </c>
      <c r="B458" s="48" t="s">
        <v>200</v>
      </c>
      <c r="C458" s="49"/>
      <c r="D458" s="46">
        <f>D450+ROUND(D456*3.2,0)</f>
        <v>106000</v>
      </c>
      <c r="E458" s="50"/>
      <c r="F458" s="50"/>
      <c r="G458" s="50"/>
    </row>
    <row r="459" spans="1:72" s="45" customFormat="1" ht="15.75" hidden="1" customHeight="1" x14ac:dyDescent="0.25">
      <c r="A459" s="6">
        <v>1</v>
      </c>
      <c r="B459" s="21" t="s">
        <v>147</v>
      </c>
      <c r="C459" s="22"/>
      <c r="D459" s="3"/>
      <c r="E459" s="50"/>
      <c r="F459" s="50"/>
      <c r="G459" s="50"/>
    </row>
    <row r="460" spans="1:72" s="45" customFormat="1" ht="30" hidden="1" customHeight="1" x14ac:dyDescent="0.25">
      <c r="A460" s="6">
        <v>1</v>
      </c>
      <c r="B460" s="23" t="s">
        <v>314</v>
      </c>
      <c r="C460" s="22"/>
      <c r="D460" s="3">
        <f>SUM(D461,D462,D469,D475,D476,D477)</f>
        <v>9402</v>
      </c>
      <c r="E460" s="50"/>
      <c r="F460" s="50"/>
      <c r="G460" s="50"/>
    </row>
    <row r="461" spans="1:72" s="45" customFormat="1" ht="15.75" hidden="1" customHeight="1" x14ac:dyDescent="0.25">
      <c r="A461" s="6">
        <v>1</v>
      </c>
      <c r="B461" s="23" t="s">
        <v>196</v>
      </c>
      <c r="C461" s="22"/>
      <c r="D461" s="3"/>
      <c r="E461" s="50"/>
      <c r="F461" s="50"/>
      <c r="G461" s="50"/>
    </row>
    <row r="462" spans="1:72" s="45" customFormat="1" ht="15.75" hidden="1" customHeight="1" x14ac:dyDescent="0.25">
      <c r="A462" s="6">
        <v>1</v>
      </c>
      <c r="B462" s="47" t="s">
        <v>201</v>
      </c>
      <c r="C462" s="22"/>
      <c r="D462" s="3">
        <f>D463+D464+D465+D467</f>
        <v>6573</v>
      </c>
      <c r="E462" s="50"/>
      <c r="F462" s="50"/>
      <c r="G462" s="50"/>
    </row>
    <row r="463" spans="1:72" s="45" customFormat="1" ht="19.5" hidden="1" customHeight="1" x14ac:dyDescent="0.25">
      <c r="A463" s="6">
        <v>1</v>
      </c>
      <c r="B463" s="51" t="s">
        <v>202</v>
      </c>
      <c r="C463" s="22"/>
      <c r="D463" s="44">
        <v>5102</v>
      </c>
      <c r="E463" s="50"/>
      <c r="F463" s="50"/>
      <c r="G463" s="50"/>
    </row>
    <row r="464" spans="1:72" s="45" customFormat="1" ht="15.75" hidden="1" customHeight="1" x14ac:dyDescent="0.25">
      <c r="A464" s="6">
        <v>1</v>
      </c>
      <c r="B464" s="51" t="s">
        <v>203</v>
      </c>
      <c r="C464" s="22"/>
      <c r="D464" s="44">
        <v>1471</v>
      </c>
      <c r="E464" s="50"/>
      <c r="F464" s="50"/>
      <c r="G464" s="50"/>
    </row>
    <row r="465" spans="1:72" s="45" customFormat="1" ht="30.75" hidden="1" customHeight="1" x14ac:dyDescent="0.25">
      <c r="A465" s="6">
        <v>1</v>
      </c>
      <c r="B465" s="51" t="s">
        <v>204</v>
      </c>
      <c r="C465" s="22"/>
      <c r="D465" s="44"/>
      <c r="E465" s="50"/>
      <c r="F465" s="50"/>
      <c r="G465" s="50"/>
    </row>
    <row r="466" spans="1:72" s="45" customFormat="1" hidden="1" x14ac:dyDescent="0.25">
      <c r="A466" s="6">
        <v>1</v>
      </c>
      <c r="B466" s="51" t="s">
        <v>205</v>
      </c>
      <c r="C466" s="22"/>
      <c r="D466" s="44"/>
      <c r="E466" s="50"/>
      <c r="F466" s="50"/>
      <c r="G466" s="50"/>
    </row>
    <row r="467" spans="1:72" s="45" customFormat="1" ht="30" hidden="1" x14ac:dyDescent="0.25">
      <c r="A467" s="6">
        <v>1</v>
      </c>
      <c r="B467" s="51" t="s">
        <v>206</v>
      </c>
      <c r="C467" s="22"/>
      <c r="D467" s="44"/>
      <c r="E467" s="50"/>
      <c r="F467" s="50"/>
      <c r="G467" s="50"/>
    </row>
    <row r="468" spans="1:72" s="45" customFormat="1" hidden="1" x14ac:dyDescent="0.25">
      <c r="A468" s="6">
        <v>1</v>
      </c>
      <c r="B468" s="51" t="s">
        <v>205</v>
      </c>
      <c r="C468" s="22"/>
      <c r="D468" s="75"/>
      <c r="E468" s="50"/>
      <c r="F468" s="50"/>
      <c r="G468" s="50"/>
    </row>
    <row r="469" spans="1:72" s="45" customFormat="1" ht="30" hidden="1" customHeight="1" x14ac:dyDescent="0.25">
      <c r="A469" s="6">
        <v>1</v>
      </c>
      <c r="B469" s="47" t="s">
        <v>207</v>
      </c>
      <c r="C469" s="22"/>
      <c r="D469" s="3">
        <f>SUM(D470,D471,D473)</f>
        <v>2829</v>
      </c>
      <c r="E469" s="50"/>
      <c r="F469" s="50"/>
      <c r="G469" s="50"/>
    </row>
    <row r="470" spans="1:72" s="45" customFormat="1" ht="30" hidden="1" x14ac:dyDescent="0.25">
      <c r="A470" s="6">
        <v>1</v>
      </c>
      <c r="B470" s="51" t="s">
        <v>208</v>
      </c>
      <c r="C470" s="22"/>
      <c r="D470" s="3">
        <v>2829</v>
      </c>
      <c r="E470" s="50"/>
      <c r="F470" s="50"/>
      <c r="G470" s="50"/>
    </row>
    <row r="471" spans="1:72" s="45" customFormat="1" ht="45" hidden="1" x14ac:dyDescent="0.25">
      <c r="A471" s="6">
        <v>1</v>
      </c>
      <c r="B471" s="51" t="s">
        <v>209</v>
      </c>
      <c r="C471" s="22"/>
      <c r="D471" s="41"/>
      <c r="E471" s="50"/>
      <c r="F471" s="50"/>
      <c r="G471" s="50"/>
    </row>
    <row r="472" spans="1:72" s="45" customFormat="1" hidden="1" x14ac:dyDescent="0.25">
      <c r="A472" s="6">
        <v>1</v>
      </c>
      <c r="B472" s="51" t="s">
        <v>205</v>
      </c>
      <c r="C472" s="22"/>
      <c r="D472" s="41"/>
      <c r="E472" s="50"/>
      <c r="F472" s="50"/>
      <c r="G472" s="50"/>
    </row>
    <row r="473" spans="1:72" s="45" customFormat="1" ht="45" hidden="1" x14ac:dyDescent="0.25">
      <c r="A473" s="6">
        <v>1</v>
      </c>
      <c r="B473" s="51" t="s">
        <v>210</v>
      </c>
      <c r="C473" s="22"/>
      <c r="D473" s="41"/>
      <c r="E473" s="50"/>
      <c r="F473" s="50"/>
      <c r="G473" s="50"/>
    </row>
    <row r="474" spans="1:72" s="45" customFormat="1" hidden="1" x14ac:dyDescent="0.25">
      <c r="A474" s="6">
        <v>1</v>
      </c>
      <c r="B474" s="51" t="s">
        <v>205</v>
      </c>
      <c r="C474" s="22"/>
      <c r="D474" s="41"/>
      <c r="E474" s="50"/>
      <c r="F474" s="50"/>
      <c r="G474" s="50"/>
    </row>
    <row r="475" spans="1:72" s="45" customFormat="1" ht="31.5" hidden="1" customHeight="1" x14ac:dyDescent="0.25">
      <c r="A475" s="6">
        <v>1</v>
      </c>
      <c r="B475" s="47" t="s">
        <v>211</v>
      </c>
      <c r="C475" s="22"/>
      <c r="D475" s="3"/>
      <c r="E475" s="50"/>
      <c r="F475" s="50"/>
      <c r="G475" s="50"/>
    </row>
    <row r="476" spans="1:72" s="45" customFormat="1" ht="15.75" hidden="1" customHeight="1" x14ac:dyDescent="0.25">
      <c r="A476" s="6">
        <v>1</v>
      </c>
      <c r="B476" s="47" t="s">
        <v>212</v>
      </c>
      <c r="C476" s="22"/>
      <c r="D476" s="3"/>
      <c r="E476" s="50"/>
      <c r="F476" s="50"/>
      <c r="G476" s="50"/>
    </row>
    <row r="477" spans="1:72" s="45" customFormat="1" ht="15.75" hidden="1" customHeight="1" x14ac:dyDescent="0.25">
      <c r="A477" s="6">
        <v>1</v>
      </c>
      <c r="B477" s="23" t="s">
        <v>213</v>
      </c>
      <c r="C477" s="22"/>
      <c r="D477" s="3"/>
      <c r="E477" s="50"/>
      <c r="F477" s="50"/>
      <c r="G477" s="50"/>
    </row>
    <row r="478" spans="1:72" s="45" customFormat="1" hidden="1" x14ac:dyDescent="0.25">
      <c r="A478" s="6">
        <v>1</v>
      </c>
      <c r="B478" s="24" t="s">
        <v>114</v>
      </c>
      <c r="C478" s="46"/>
      <c r="D478" s="44"/>
      <c r="E478" s="50"/>
      <c r="F478" s="50"/>
      <c r="G478" s="50"/>
    </row>
    <row r="479" spans="1:72" s="45" customFormat="1" hidden="1" x14ac:dyDescent="0.25">
      <c r="A479" s="6">
        <v>1</v>
      </c>
      <c r="B479" s="43" t="s">
        <v>144</v>
      </c>
      <c r="C479" s="46"/>
      <c r="D479" s="75"/>
      <c r="E479" s="50"/>
      <c r="F479" s="50"/>
      <c r="G479" s="50"/>
    </row>
    <row r="480" spans="1:72" ht="30" hidden="1" x14ac:dyDescent="0.25">
      <c r="A480" s="6">
        <v>1</v>
      </c>
      <c r="B480" s="24" t="s">
        <v>115</v>
      </c>
      <c r="C480" s="22"/>
      <c r="D480" s="3">
        <v>6260</v>
      </c>
      <c r="E480" s="3"/>
      <c r="F480" s="3"/>
      <c r="G480" s="3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  <c r="BI480" s="20"/>
      <c r="BJ480" s="20"/>
      <c r="BK480" s="20"/>
      <c r="BL480" s="20"/>
      <c r="BM480" s="20"/>
      <c r="BN480" s="20"/>
      <c r="BO480" s="20"/>
      <c r="BP480" s="20"/>
      <c r="BQ480" s="20"/>
      <c r="BR480" s="20"/>
      <c r="BS480" s="20"/>
      <c r="BT480" s="20"/>
    </row>
    <row r="481" spans="1:72" s="45" customFormat="1" ht="15.75" hidden="1" customHeight="1" x14ac:dyDescent="0.25">
      <c r="A481" s="6">
        <v>1</v>
      </c>
      <c r="B481" s="24" t="s">
        <v>214</v>
      </c>
      <c r="C481" s="22"/>
      <c r="D481" s="3"/>
      <c r="E481" s="50"/>
      <c r="F481" s="50"/>
      <c r="G481" s="50"/>
    </row>
    <row r="482" spans="1:72" s="45" customFormat="1" hidden="1" x14ac:dyDescent="0.25">
      <c r="A482" s="6">
        <v>1</v>
      </c>
      <c r="B482" s="52"/>
      <c r="C482" s="22"/>
      <c r="D482" s="3"/>
      <c r="E482" s="50"/>
      <c r="F482" s="50"/>
      <c r="G482" s="50"/>
    </row>
    <row r="483" spans="1:72" s="45" customFormat="1" hidden="1" x14ac:dyDescent="0.25">
      <c r="A483" s="6">
        <v>1</v>
      </c>
      <c r="B483" s="53" t="s">
        <v>146</v>
      </c>
      <c r="C483" s="22"/>
      <c r="D483" s="18">
        <f>D460+ROUND(D478*3.2,0)+D480</f>
        <v>15662</v>
      </c>
      <c r="E483" s="50"/>
      <c r="F483" s="50"/>
      <c r="G483" s="50"/>
    </row>
    <row r="484" spans="1:72" s="45" customFormat="1" hidden="1" x14ac:dyDescent="0.25">
      <c r="A484" s="6">
        <v>1</v>
      </c>
      <c r="B484" s="54" t="s">
        <v>145</v>
      </c>
      <c r="C484" s="22"/>
      <c r="D484" s="18">
        <f>SUM(D458,D483)</f>
        <v>121662</v>
      </c>
      <c r="E484" s="50"/>
      <c r="F484" s="50"/>
      <c r="G484" s="50"/>
    </row>
    <row r="485" spans="1:72" ht="15" hidden="1" customHeight="1" x14ac:dyDescent="0.25">
      <c r="A485" s="6">
        <v>1</v>
      </c>
      <c r="B485" s="33" t="s">
        <v>7</v>
      </c>
      <c r="C485" s="566"/>
      <c r="D485" s="3"/>
      <c r="E485" s="3"/>
      <c r="F485" s="3"/>
      <c r="G485" s="3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</row>
    <row r="486" spans="1:72" ht="15" hidden="1" customHeight="1" x14ac:dyDescent="0.25">
      <c r="A486" s="6">
        <v>1</v>
      </c>
      <c r="B486" s="42" t="s">
        <v>20</v>
      </c>
      <c r="C486" s="566"/>
      <c r="D486" s="3"/>
      <c r="E486" s="3"/>
      <c r="F486" s="3"/>
      <c r="G486" s="3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</row>
    <row r="487" spans="1:72" ht="15" hidden="1" customHeight="1" x14ac:dyDescent="0.25">
      <c r="A487" s="6">
        <v>1</v>
      </c>
      <c r="B487" s="30" t="s">
        <v>37</v>
      </c>
      <c r="C487" s="566">
        <v>240</v>
      </c>
      <c r="D487" s="3">
        <v>900</v>
      </c>
      <c r="E487" s="198">
        <v>8</v>
      </c>
      <c r="F487" s="3">
        <f>ROUND(G487/C487,0)</f>
        <v>30</v>
      </c>
      <c r="G487" s="3">
        <f>ROUND(D487*E487,0)</f>
        <v>7200</v>
      </c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</row>
    <row r="488" spans="1:72" ht="15" hidden="1" customHeight="1" x14ac:dyDescent="0.25">
      <c r="A488" s="6">
        <v>1</v>
      </c>
      <c r="B488" s="551" t="s">
        <v>136</v>
      </c>
      <c r="C488" s="567"/>
      <c r="D488" s="34">
        <f t="shared" ref="D488" si="29">D487</f>
        <v>900</v>
      </c>
      <c r="E488" s="515">
        <f t="shared" ref="E488:G489" si="30">E487</f>
        <v>8</v>
      </c>
      <c r="F488" s="34">
        <f t="shared" si="30"/>
        <v>30</v>
      </c>
      <c r="G488" s="34">
        <f t="shared" si="30"/>
        <v>7200</v>
      </c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</row>
    <row r="489" spans="1:72" ht="22.5" hidden="1" customHeight="1" x14ac:dyDescent="0.25">
      <c r="A489" s="6">
        <v>1</v>
      </c>
      <c r="B489" s="31" t="s">
        <v>113</v>
      </c>
      <c r="C489" s="355"/>
      <c r="D489" s="18">
        <f t="shared" ref="D489" si="31">D488</f>
        <v>900</v>
      </c>
      <c r="E489" s="17">
        <f>G489/D489</f>
        <v>8</v>
      </c>
      <c r="F489" s="18">
        <f t="shared" si="30"/>
        <v>30</v>
      </c>
      <c r="G489" s="18">
        <f t="shared" si="30"/>
        <v>7200</v>
      </c>
    </row>
    <row r="490" spans="1:72" ht="15.75" hidden="1" thickBot="1" x14ac:dyDescent="0.3">
      <c r="A490" s="6">
        <v>1</v>
      </c>
      <c r="B490" s="557" t="s">
        <v>10</v>
      </c>
      <c r="C490" s="558"/>
      <c r="D490" s="558"/>
      <c r="E490" s="558"/>
      <c r="F490" s="558"/>
      <c r="G490" s="558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  <c r="BI490" s="20"/>
      <c r="BJ490" s="20"/>
      <c r="BK490" s="20"/>
      <c r="BL490" s="20"/>
      <c r="BM490" s="20"/>
      <c r="BN490" s="20"/>
      <c r="BO490" s="20"/>
      <c r="BP490" s="20"/>
      <c r="BQ490" s="20"/>
      <c r="BR490" s="20"/>
      <c r="BS490" s="20"/>
      <c r="BT490" s="20"/>
    </row>
    <row r="491" spans="1:72" s="569" customFormat="1" hidden="1" x14ac:dyDescent="0.25">
      <c r="A491" s="6">
        <v>1</v>
      </c>
      <c r="B491" s="440"/>
      <c r="C491" s="568"/>
      <c r="D491" s="230"/>
      <c r="E491" s="230"/>
      <c r="F491" s="230"/>
      <c r="G491" s="23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  <c r="BI491" s="20"/>
      <c r="BJ491" s="20"/>
      <c r="BK491" s="20"/>
      <c r="BL491" s="20"/>
      <c r="BM491" s="20"/>
      <c r="BN491" s="20"/>
      <c r="BO491" s="20"/>
      <c r="BP491" s="20"/>
      <c r="BQ491" s="20"/>
      <c r="BR491" s="20"/>
      <c r="BS491" s="20"/>
      <c r="BT491" s="20"/>
    </row>
    <row r="492" spans="1:72" ht="15.75" hidden="1" x14ac:dyDescent="0.25">
      <c r="A492" s="6">
        <v>1</v>
      </c>
      <c r="B492" s="570" t="s">
        <v>184</v>
      </c>
      <c r="C492" s="383"/>
      <c r="D492" s="3"/>
      <c r="E492" s="3"/>
      <c r="F492" s="3"/>
      <c r="G492" s="3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</row>
    <row r="493" spans="1:72" hidden="1" x14ac:dyDescent="0.25">
      <c r="A493" s="6">
        <v>1</v>
      </c>
      <c r="B493" s="21" t="s">
        <v>179</v>
      </c>
      <c r="C493" s="22"/>
      <c r="D493" s="3"/>
      <c r="E493" s="3"/>
      <c r="F493" s="3"/>
      <c r="G493" s="3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  <c r="BI493" s="20"/>
      <c r="BJ493" s="20"/>
      <c r="BK493" s="20"/>
      <c r="BL493" s="20"/>
      <c r="BM493" s="20"/>
      <c r="BN493" s="20"/>
      <c r="BO493" s="20"/>
      <c r="BP493" s="20"/>
      <c r="BQ493" s="20"/>
      <c r="BR493" s="20"/>
      <c r="BS493" s="20"/>
      <c r="BT493" s="20"/>
    </row>
    <row r="494" spans="1:72" ht="30" hidden="1" x14ac:dyDescent="0.25">
      <c r="A494" s="6">
        <v>1</v>
      </c>
      <c r="B494" s="23" t="s">
        <v>314</v>
      </c>
      <c r="C494" s="22"/>
      <c r="D494" s="3">
        <f>D495/2.7</f>
        <v>1596.2962962962963</v>
      </c>
      <c r="E494" s="3"/>
      <c r="F494" s="3"/>
      <c r="G494" s="3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0"/>
      <c r="BE494" s="20"/>
      <c r="BF494" s="20"/>
      <c r="BG494" s="20"/>
      <c r="BH494" s="20"/>
      <c r="BI494" s="20"/>
      <c r="BJ494" s="20"/>
      <c r="BK494" s="20"/>
      <c r="BL494" s="20"/>
      <c r="BM494" s="20"/>
      <c r="BN494" s="20"/>
      <c r="BO494" s="20"/>
      <c r="BP494" s="20"/>
      <c r="BQ494" s="20"/>
      <c r="BR494" s="20"/>
      <c r="BS494" s="20"/>
      <c r="BT494" s="20"/>
    </row>
    <row r="495" spans="1:72" hidden="1" x14ac:dyDescent="0.25">
      <c r="A495" s="6">
        <v>1</v>
      </c>
      <c r="B495" s="23" t="s">
        <v>278</v>
      </c>
      <c r="C495" s="28"/>
      <c r="D495" s="3">
        <v>4310</v>
      </c>
      <c r="E495" s="28"/>
      <c r="F495" s="28"/>
      <c r="G495" s="28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0"/>
      <c r="BE495" s="20"/>
      <c r="BF495" s="20"/>
      <c r="BG495" s="20"/>
      <c r="BH495" s="20"/>
      <c r="BI495" s="20"/>
      <c r="BJ495" s="20"/>
      <c r="BK495" s="20"/>
      <c r="BL495" s="20"/>
      <c r="BM495" s="20"/>
      <c r="BN495" s="20"/>
      <c r="BO495" s="20"/>
      <c r="BP495" s="20"/>
      <c r="BQ495" s="20"/>
      <c r="BR495" s="20"/>
      <c r="BS495" s="20"/>
      <c r="BT495" s="20"/>
    </row>
    <row r="496" spans="1:72" hidden="1" x14ac:dyDescent="0.25">
      <c r="A496" s="6">
        <v>1</v>
      </c>
      <c r="B496" s="24" t="s">
        <v>114</v>
      </c>
      <c r="C496" s="22"/>
      <c r="D496" s="3">
        <f>D497/8.5</f>
        <v>32992</v>
      </c>
      <c r="E496" s="3"/>
      <c r="F496" s="3"/>
      <c r="G496" s="3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  <c r="BN496" s="20"/>
      <c r="BO496" s="20"/>
      <c r="BP496" s="20"/>
      <c r="BQ496" s="20"/>
      <c r="BR496" s="20"/>
      <c r="BS496" s="20"/>
      <c r="BT496" s="20"/>
    </row>
    <row r="497" spans="1:72" hidden="1" x14ac:dyDescent="0.25">
      <c r="A497" s="6">
        <v>1</v>
      </c>
      <c r="B497" s="43" t="s">
        <v>144</v>
      </c>
      <c r="C497" s="22"/>
      <c r="D497" s="3">
        <v>280432</v>
      </c>
      <c r="E497" s="3"/>
      <c r="F497" s="3"/>
      <c r="G497" s="3"/>
      <c r="H497" s="97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/>
      <c r="BD497" s="20"/>
      <c r="BE497" s="20"/>
      <c r="BF497" s="20"/>
      <c r="BG497" s="20"/>
      <c r="BH497" s="20"/>
      <c r="BI497" s="20"/>
      <c r="BJ497" s="20"/>
      <c r="BK497" s="20"/>
      <c r="BL497" s="20"/>
      <c r="BM497" s="20"/>
      <c r="BN497" s="20"/>
      <c r="BO497" s="20"/>
      <c r="BP497" s="20"/>
      <c r="BQ497" s="20"/>
      <c r="BR497" s="20"/>
      <c r="BS497" s="20"/>
      <c r="BT497" s="20"/>
    </row>
    <row r="498" spans="1:72" ht="30" hidden="1" x14ac:dyDescent="0.25">
      <c r="A498" s="6">
        <v>1</v>
      </c>
      <c r="B498" s="24" t="s">
        <v>115</v>
      </c>
      <c r="C498" s="22"/>
      <c r="D498" s="3"/>
      <c r="E498" s="3"/>
      <c r="F498" s="3"/>
      <c r="G498" s="3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0"/>
      <c r="BE498" s="20"/>
      <c r="BF498" s="20"/>
      <c r="BG498" s="20"/>
      <c r="BH498" s="20"/>
      <c r="BI498" s="20"/>
      <c r="BJ498" s="20"/>
      <c r="BK498" s="20"/>
      <c r="BL498" s="20"/>
      <c r="BM498" s="20"/>
      <c r="BN498" s="20"/>
      <c r="BO498" s="20"/>
      <c r="BP498" s="20"/>
      <c r="BQ498" s="20"/>
      <c r="BR498" s="20"/>
      <c r="BS498" s="20"/>
      <c r="BT498" s="20"/>
    </row>
    <row r="499" spans="1:72" hidden="1" x14ac:dyDescent="0.25">
      <c r="A499" s="6">
        <v>1</v>
      </c>
      <c r="B499" s="183" t="s">
        <v>145</v>
      </c>
      <c r="C499" s="22"/>
      <c r="D499" s="18">
        <f>D494+ROUND(D497/3.9,0)+D498</f>
        <v>73502.296296296292</v>
      </c>
      <c r="E499" s="3"/>
      <c r="F499" s="3"/>
      <c r="G499" s="3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0"/>
      <c r="BE499" s="20"/>
      <c r="BF499" s="20"/>
      <c r="BG499" s="20"/>
      <c r="BH499" s="20"/>
      <c r="BI499" s="20"/>
      <c r="BJ499" s="20"/>
      <c r="BK499" s="20"/>
      <c r="BL499" s="20"/>
      <c r="BM499" s="20"/>
      <c r="BN499" s="20"/>
      <c r="BO499" s="20"/>
      <c r="BP499" s="20"/>
      <c r="BQ499" s="20"/>
      <c r="BR499" s="20"/>
      <c r="BS499" s="20"/>
      <c r="BT499" s="20"/>
    </row>
    <row r="500" spans="1:72" ht="15.75" hidden="1" thickBot="1" x14ac:dyDescent="0.3">
      <c r="A500" s="6">
        <v>1</v>
      </c>
      <c r="B500" s="557" t="s">
        <v>10</v>
      </c>
      <c r="C500" s="558"/>
      <c r="D500" s="558"/>
      <c r="E500" s="558"/>
      <c r="F500" s="558"/>
      <c r="G500" s="558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0"/>
      <c r="BE500" s="20"/>
      <c r="BF500" s="20"/>
      <c r="BG500" s="20"/>
      <c r="BH500" s="20"/>
      <c r="BI500" s="20"/>
      <c r="BJ500" s="20"/>
      <c r="BK500" s="20"/>
      <c r="BL500" s="20"/>
      <c r="BM500" s="20"/>
      <c r="BN500" s="20"/>
      <c r="BO500" s="20"/>
      <c r="BP500" s="20"/>
      <c r="BQ500" s="20"/>
      <c r="BR500" s="20"/>
      <c r="BS500" s="20"/>
      <c r="BT500" s="20"/>
    </row>
    <row r="501" spans="1:72" s="569" customFormat="1" hidden="1" x14ac:dyDescent="0.25">
      <c r="A501" s="6">
        <v>1</v>
      </c>
      <c r="B501" s="440"/>
      <c r="C501" s="568"/>
      <c r="D501" s="230"/>
      <c r="E501" s="230"/>
      <c r="F501" s="230"/>
      <c r="G501" s="23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/>
      <c r="BD501" s="20"/>
      <c r="BE501" s="20"/>
      <c r="BF501" s="20"/>
      <c r="BG501" s="20"/>
      <c r="BH501" s="20"/>
      <c r="BI501" s="20"/>
      <c r="BJ501" s="20"/>
      <c r="BK501" s="20"/>
      <c r="BL501" s="20"/>
      <c r="BM501" s="20"/>
      <c r="BN501" s="20"/>
      <c r="BO501" s="20"/>
      <c r="BP501" s="20"/>
      <c r="BQ501" s="20"/>
      <c r="BR501" s="20"/>
      <c r="BS501" s="20"/>
      <c r="BT501" s="20"/>
    </row>
    <row r="502" spans="1:72" ht="15.75" hidden="1" x14ac:dyDescent="0.25">
      <c r="A502" s="6">
        <v>1</v>
      </c>
      <c r="B502" s="531" t="s">
        <v>185</v>
      </c>
      <c r="C502" s="383"/>
      <c r="D502" s="3"/>
      <c r="E502" s="3"/>
      <c r="F502" s="3"/>
      <c r="G502" s="3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0"/>
      <c r="BE502" s="20"/>
      <c r="BF502" s="20"/>
      <c r="BG502" s="20"/>
      <c r="BH502" s="20"/>
      <c r="BI502" s="20"/>
      <c r="BJ502" s="20"/>
      <c r="BK502" s="20"/>
      <c r="BL502" s="20"/>
      <c r="BM502" s="20"/>
      <c r="BN502" s="20"/>
      <c r="BO502" s="20"/>
      <c r="BP502" s="20"/>
      <c r="BQ502" s="20"/>
      <c r="BR502" s="20"/>
      <c r="BS502" s="20"/>
      <c r="BT502" s="20"/>
    </row>
    <row r="503" spans="1:72" hidden="1" x14ac:dyDescent="0.25">
      <c r="A503" s="6">
        <v>1</v>
      </c>
      <c r="B503" s="21" t="s">
        <v>179</v>
      </c>
      <c r="C503" s="22"/>
      <c r="D503" s="3"/>
      <c r="E503" s="3"/>
      <c r="F503" s="3"/>
      <c r="G503" s="3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0"/>
      <c r="BE503" s="20"/>
      <c r="BF503" s="20"/>
      <c r="BG503" s="20"/>
      <c r="BH503" s="20"/>
      <c r="BI503" s="20"/>
      <c r="BJ503" s="20"/>
      <c r="BK503" s="20"/>
      <c r="BL503" s="20"/>
      <c r="BM503" s="20"/>
      <c r="BN503" s="20"/>
      <c r="BO503" s="20"/>
      <c r="BP503" s="20"/>
      <c r="BQ503" s="20"/>
      <c r="BR503" s="20"/>
      <c r="BS503" s="20"/>
      <c r="BT503" s="20"/>
    </row>
    <row r="504" spans="1:72" ht="30" hidden="1" x14ac:dyDescent="0.25">
      <c r="A504" s="6">
        <v>1</v>
      </c>
      <c r="B504" s="23" t="s">
        <v>314</v>
      </c>
      <c r="C504" s="22"/>
      <c r="D504" s="3">
        <f>D505/2.7</f>
        <v>2592.5925925925926</v>
      </c>
      <c r="E504" s="3"/>
      <c r="F504" s="3"/>
      <c r="G504" s="3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  <c r="AV504" s="20"/>
      <c r="AW504" s="20"/>
      <c r="AX504" s="20"/>
      <c r="AY504" s="20"/>
      <c r="AZ504" s="20"/>
      <c r="BA504" s="20"/>
      <c r="BB504" s="20"/>
      <c r="BC504" s="20"/>
      <c r="BD504" s="20"/>
      <c r="BE504" s="20"/>
      <c r="BF504" s="20"/>
      <c r="BG504" s="20"/>
      <c r="BH504" s="20"/>
      <c r="BI504" s="20"/>
      <c r="BJ504" s="20"/>
      <c r="BK504" s="20"/>
      <c r="BL504" s="20"/>
      <c r="BM504" s="20"/>
      <c r="BN504" s="20"/>
      <c r="BO504" s="20"/>
      <c r="BP504" s="20"/>
      <c r="BQ504" s="20"/>
      <c r="BR504" s="20"/>
      <c r="BS504" s="20"/>
      <c r="BT504" s="20"/>
    </row>
    <row r="505" spans="1:72" hidden="1" x14ac:dyDescent="0.25">
      <c r="A505" s="6">
        <v>1</v>
      </c>
      <c r="B505" s="23" t="s">
        <v>278</v>
      </c>
      <c r="C505" s="28"/>
      <c r="D505" s="3">
        <v>7000</v>
      </c>
      <c r="E505" s="28"/>
      <c r="F505" s="28"/>
      <c r="G505" s="28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  <c r="AV505" s="20"/>
      <c r="AW505" s="20"/>
      <c r="AX505" s="20"/>
      <c r="AY505" s="20"/>
      <c r="AZ505" s="20"/>
      <c r="BA505" s="20"/>
      <c r="BB505" s="20"/>
      <c r="BC505" s="20"/>
      <c r="BD505" s="20"/>
      <c r="BE505" s="20"/>
      <c r="BF505" s="20"/>
      <c r="BG505" s="20"/>
      <c r="BH505" s="20"/>
      <c r="BI505" s="20"/>
      <c r="BJ505" s="20"/>
      <c r="BK505" s="20"/>
      <c r="BL505" s="20"/>
      <c r="BM505" s="20"/>
      <c r="BN505" s="20"/>
      <c r="BO505" s="20"/>
      <c r="BP505" s="20"/>
      <c r="BQ505" s="20"/>
      <c r="BR505" s="20"/>
      <c r="BS505" s="20"/>
      <c r="BT505" s="20"/>
    </row>
    <row r="506" spans="1:72" hidden="1" x14ac:dyDescent="0.25">
      <c r="A506" s="6">
        <v>1</v>
      </c>
      <c r="B506" s="24" t="s">
        <v>114</v>
      </c>
      <c r="C506" s="22"/>
      <c r="D506" s="3">
        <f>(D507+D508)/8.5</f>
        <v>24742.941176470587</v>
      </c>
      <c r="E506" s="3"/>
      <c r="F506" s="3"/>
      <c r="G506" s="3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  <c r="AV506" s="20"/>
      <c r="AW506" s="20"/>
      <c r="AX506" s="20"/>
      <c r="AY506" s="20"/>
      <c r="AZ506" s="20"/>
      <c r="BA506" s="20"/>
      <c r="BB506" s="20"/>
      <c r="BC506" s="20"/>
      <c r="BD506" s="20"/>
      <c r="BE506" s="20"/>
      <c r="BF506" s="20"/>
      <c r="BG506" s="20"/>
      <c r="BH506" s="20"/>
      <c r="BI506" s="20"/>
      <c r="BJ506" s="20"/>
      <c r="BK506" s="20"/>
      <c r="BL506" s="20"/>
      <c r="BM506" s="20"/>
      <c r="BN506" s="20"/>
      <c r="BO506" s="20"/>
      <c r="BP506" s="20"/>
      <c r="BQ506" s="20"/>
      <c r="BR506" s="20"/>
      <c r="BS506" s="20"/>
      <c r="BT506" s="20"/>
    </row>
    <row r="507" spans="1:72" hidden="1" x14ac:dyDescent="0.25">
      <c r="A507" s="6">
        <v>1</v>
      </c>
      <c r="B507" s="281" t="s">
        <v>254</v>
      </c>
      <c r="C507" s="22"/>
      <c r="D507" s="3">
        <v>209315</v>
      </c>
      <c r="E507" s="3"/>
      <c r="F507" s="3"/>
      <c r="G507" s="3"/>
      <c r="H507" s="97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  <c r="AV507" s="20"/>
      <c r="AW507" s="20"/>
      <c r="AX507" s="20"/>
      <c r="AY507" s="20"/>
      <c r="AZ507" s="20"/>
      <c r="BA507" s="20"/>
      <c r="BB507" s="20"/>
      <c r="BC507" s="20"/>
      <c r="BD507" s="20"/>
      <c r="BE507" s="20"/>
      <c r="BF507" s="20"/>
      <c r="BG507" s="20"/>
      <c r="BH507" s="20"/>
      <c r="BI507" s="20"/>
      <c r="BJ507" s="20"/>
      <c r="BK507" s="20"/>
      <c r="BL507" s="20"/>
      <c r="BM507" s="20"/>
      <c r="BN507" s="20"/>
      <c r="BO507" s="20"/>
      <c r="BP507" s="20"/>
      <c r="BQ507" s="20"/>
      <c r="BR507" s="20"/>
      <c r="BS507" s="20"/>
      <c r="BT507" s="20"/>
    </row>
    <row r="508" spans="1:72" hidden="1" x14ac:dyDescent="0.25">
      <c r="A508" s="6">
        <v>1</v>
      </c>
      <c r="B508" s="281" t="s">
        <v>255</v>
      </c>
      <c r="C508" s="22"/>
      <c r="D508" s="3">
        <v>1000</v>
      </c>
      <c r="E508" s="3"/>
      <c r="F508" s="3"/>
      <c r="G508" s="3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  <c r="AV508" s="20"/>
      <c r="AW508" s="20"/>
      <c r="AX508" s="20"/>
      <c r="AY508" s="20"/>
      <c r="AZ508" s="20"/>
      <c r="BA508" s="20"/>
      <c r="BB508" s="20"/>
      <c r="BC508" s="20"/>
      <c r="BD508" s="20"/>
      <c r="BE508" s="20"/>
      <c r="BF508" s="20"/>
      <c r="BG508" s="20"/>
      <c r="BH508" s="20"/>
      <c r="BI508" s="20"/>
      <c r="BJ508" s="20"/>
      <c r="BK508" s="20"/>
      <c r="BL508" s="20"/>
      <c r="BM508" s="20"/>
      <c r="BN508" s="20"/>
      <c r="BO508" s="20"/>
      <c r="BP508" s="20"/>
      <c r="BQ508" s="20"/>
      <c r="BR508" s="20"/>
      <c r="BS508" s="20"/>
      <c r="BT508" s="20"/>
    </row>
    <row r="509" spans="1:72" ht="30" hidden="1" x14ac:dyDescent="0.25">
      <c r="A509" s="6">
        <v>1</v>
      </c>
      <c r="B509" s="24" t="s">
        <v>115</v>
      </c>
      <c r="C509" s="22"/>
      <c r="D509" s="3"/>
      <c r="E509" s="3"/>
      <c r="F509" s="3"/>
      <c r="G509" s="3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  <c r="AV509" s="20"/>
      <c r="AW509" s="20"/>
      <c r="AX509" s="20"/>
      <c r="AY509" s="20"/>
      <c r="AZ509" s="20"/>
      <c r="BA509" s="20"/>
      <c r="BB509" s="20"/>
      <c r="BC509" s="20"/>
      <c r="BD509" s="20"/>
      <c r="BE509" s="20"/>
      <c r="BF509" s="20"/>
      <c r="BG509" s="20"/>
      <c r="BH509" s="20"/>
      <c r="BI509" s="20"/>
      <c r="BJ509" s="20"/>
      <c r="BK509" s="20"/>
      <c r="BL509" s="20"/>
      <c r="BM509" s="20"/>
      <c r="BN509" s="20"/>
      <c r="BO509" s="20"/>
      <c r="BP509" s="20"/>
      <c r="BQ509" s="20"/>
      <c r="BR509" s="20"/>
      <c r="BS509" s="20"/>
      <c r="BT509" s="20"/>
    </row>
    <row r="510" spans="1:72" hidden="1" x14ac:dyDescent="0.25">
      <c r="A510" s="6">
        <v>1</v>
      </c>
      <c r="B510" s="183" t="s">
        <v>145</v>
      </c>
      <c r="C510" s="22"/>
      <c r="D510" s="18">
        <f>D504+ROUND((D508+D507)/3.9,0)+D509</f>
        <v>56519.592592592591</v>
      </c>
      <c r="E510" s="3"/>
      <c r="F510" s="3"/>
      <c r="G510" s="3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  <c r="AV510" s="20"/>
      <c r="AW510" s="20"/>
      <c r="AX510" s="20"/>
      <c r="AY510" s="20"/>
      <c r="AZ510" s="20"/>
      <c r="BA510" s="20"/>
      <c r="BB510" s="20"/>
      <c r="BC510" s="20"/>
      <c r="BD510" s="20"/>
      <c r="BE510" s="20"/>
      <c r="BF510" s="20"/>
      <c r="BG510" s="20"/>
      <c r="BH510" s="20"/>
      <c r="BI510" s="20"/>
      <c r="BJ510" s="20"/>
      <c r="BK510" s="20"/>
      <c r="BL510" s="20"/>
      <c r="BM510" s="20"/>
      <c r="BN510" s="20"/>
      <c r="BO510" s="20"/>
      <c r="BP510" s="20"/>
      <c r="BQ510" s="20"/>
      <c r="BR510" s="20"/>
      <c r="BS510" s="20"/>
      <c r="BT510" s="20"/>
    </row>
    <row r="511" spans="1:72" ht="15.75" hidden="1" thickBot="1" x14ac:dyDescent="0.3">
      <c r="A511" s="6">
        <v>1</v>
      </c>
      <c r="B511" s="557" t="s">
        <v>10</v>
      </c>
      <c r="C511" s="558"/>
      <c r="D511" s="558"/>
      <c r="E511" s="558"/>
      <c r="F511" s="558"/>
      <c r="G511" s="558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  <c r="AV511" s="20"/>
      <c r="AW511" s="20"/>
      <c r="AX511" s="20"/>
      <c r="AY511" s="20"/>
      <c r="AZ511" s="20"/>
      <c r="BA511" s="20"/>
      <c r="BB511" s="20"/>
      <c r="BC511" s="20"/>
      <c r="BD511" s="20"/>
      <c r="BE511" s="20"/>
      <c r="BF511" s="20"/>
      <c r="BG511" s="20"/>
      <c r="BH511" s="20"/>
      <c r="BI511" s="20"/>
      <c r="BJ511" s="20"/>
      <c r="BK511" s="20"/>
      <c r="BL511" s="20"/>
      <c r="BM511" s="20"/>
      <c r="BN511" s="20"/>
      <c r="BO511" s="20"/>
      <c r="BP511" s="20"/>
      <c r="BQ511" s="20"/>
      <c r="BR511" s="20"/>
      <c r="BS511" s="20"/>
      <c r="BT511" s="20"/>
    </row>
    <row r="512" spans="1:72" s="569" customFormat="1" hidden="1" x14ac:dyDescent="0.25">
      <c r="A512" s="6">
        <v>1</v>
      </c>
      <c r="B512" s="400"/>
      <c r="C512" s="565"/>
      <c r="D512" s="3"/>
      <c r="E512" s="3"/>
      <c r="F512" s="3"/>
      <c r="G512" s="3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  <c r="AV512" s="20"/>
      <c r="AW512" s="20"/>
      <c r="AX512" s="20"/>
      <c r="AY512" s="20"/>
      <c r="AZ512" s="20"/>
      <c r="BA512" s="20"/>
      <c r="BB512" s="20"/>
      <c r="BC512" s="20"/>
      <c r="BD512" s="20"/>
      <c r="BE512" s="20"/>
      <c r="BF512" s="20"/>
      <c r="BG512" s="20"/>
      <c r="BH512" s="20"/>
      <c r="BI512" s="20"/>
      <c r="BJ512" s="20"/>
      <c r="BK512" s="20"/>
      <c r="BL512" s="20"/>
      <c r="BM512" s="20"/>
      <c r="BN512" s="20"/>
      <c r="BO512" s="20"/>
      <c r="BP512" s="20"/>
      <c r="BQ512" s="20"/>
      <c r="BR512" s="20"/>
      <c r="BS512" s="20"/>
      <c r="BT512" s="20"/>
    </row>
    <row r="513" spans="1:72" ht="15.75" hidden="1" x14ac:dyDescent="0.25">
      <c r="A513" s="6">
        <v>1</v>
      </c>
      <c r="B513" s="531" t="s">
        <v>186</v>
      </c>
      <c r="C513" s="383"/>
      <c r="D513" s="3"/>
      <c r="E513" s="3"/>
      <c r="F513" s="3"/>
      <c r="G513" s="3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20"/>
      <c r="AT513" s="20"/>
      <c r="AU513" s="20"/>
      <c r="AV513" s="20"/>
      <c r="AW513" s="20"/>
      <c r="AX513" s="20"/>
      <c r="AY513" s="20"/>
      <c r="AZ513" s="20"/>
      <c r="BA513" s="20"/>
      <c r="BB513" s="20"/>
      <c r="BC513" s="20"/>
      <c r="BD513" s="20"/>
      <c r="BE513" s="20"/>
      <c r="BF513" s="20"/>
      <c r="BG513" s="20"/>
      <c r="BH513" s="20"/>
      <c r="BI513" s="20"/>
      <c r="BJ513" s="20"/>
      <c r="BK513" s="20"/>
      <c r="BL513" s="20"/>
      <c r="BM513" s="20"/>
      <c r="BN513" s="20"/>
      <c r="BO513" s="20"/>
      <c r="BP513" s="20"/>
      <c r="BQ513" s="20"/>
      <c r="BR513" s="20"/>
      <c r="BS513" s="20"/>
      <c r="BT513" s="20"/>
    </row>
    <row r="514" spans="1:72" hidden="1" x14ac:dyDescent="0.25">
      <c r="A514" s="6">
        <v>1</v>
      </c>
      <c r="B514" s="21" t="s">
        <v>179</v>
      </c>
      <c r="C514" s="22"/>
      <c r="D514" s="3"/>
      <c r="E514" s="3"/>
      <c r="F514" s="3"/>
      <c r="G514" s="3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20"/>
      <c r="AT514" s="20"/>
      <c r="AU514" s="20"/>
      <c r="AV514" s="20"/>
      <c r="AW514" s="20"/>
      <c r="AX514" s="20"/>
      <c r="AY514" s="20"/>
      <c r="AZ514" s="20"/>
      <c r="BA514" s="20"/>
      <c r="BB514" s="20"/>
      <c r="BC514" s="20"/>
      <c r="BD514" s="20"/>
      <c r="BE514" s="20"/>
      <c r="BF514" s="20"/>
      <c r="BG514" s="20"/>
      <c r="BH514" s="20"/>
      <c r="BI514" s="20"/>
      <c r="BJ514" s="20"/>
      <c r="BK514" s="20"/>
      <c r="BL514" s="20"/>
      <c r="BM514" s="20"/>
      <c r="BN514" s="20"/>
      <c r="BO514" s="20"/>
      <c r="BP514" s="20"/>
      <c r="BQ514" s="20"/>
      <c r="BR514" s="20"/>
      <c r="BS514" s="20"/>
      <c r="BT514" s="20"/>
    </row>
    <row r="515" spans="1:72" ht="30" hidden="1" x14ac:dyDescent="0.25">
      <c r="A515" s="6">
        <v>1</v>
      </c>
      <c r="B515" s="23" t="s">
        <v>314</v>
      </c>
      <c r="C515" s="22"/>
      <c r="D515" s="3">
        <f>D516/2.7</f>
        <v>16296.296296296296</v>
      </c>
      <c r="E515" s="3"/>
      <c r="F515" s="3"/>
      <c r="G515" s="3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20"/>
      <c r="AT515" s="20"/>
      <c r="AU515" s="20"/>
      <c r="AV515" s="20"/>
      <c r="AW515" s="20"/>
      <c r="AX515" s="20"/>
      <c r="AY515" s="20"/>
      <c r="AZ515" s="20"/>
      <c r="BA515" s="20"/>
      <c r="BB515" s="20"/>
      <c r="BC515" s="20"/>
      <c r="BD515" s="20"/>
      <c r="BE515" s="20"/>
      <c r="BF515" s="20"/>
      <c r="BG515" s="20"/>
      <c r="BH515" s="20"/>
      <c r="BI515" s="20"/>
      <c r="BJ515" s="20"/>
      <c r="BK515" s="20"/>
      <c r="BL515" s="20"/>
      <c r="BM515" s="20"/>
      <c r="BN515" s="20"/>
      <c r="BO515" s="20"/>
      <c r="BP515" s="20"/>
      <c r="BQ515" s="20"/>
      <c r="BR515" s="20"/>
      <c r="BS515" s="20"/>
      <c r="BT515" s="20"/>
    </row>
    <row r="516" spans="1:72" hidden="1" x14ac:dyDescent="0.25">
      <c r="A516" s="6">
        <v>1</v>
      </c>
      <c r="B516" s="23" t="s">
        <v>278</v>
      </c>
      <c r="C516" s="28"/>
      <c r="D516" s="3">
        <v>44000</v>
      </c>
      <c r="E516" s="28"/>
      <c r="F516" s="28"/>
      <c r="G516" s="28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20"/>
      <c r="AT516" s="20"/>
      <c r="AU516" s="20"/>
      <c r="AV516" s="20"/>
      <c r="AW516" s="20"/>
      <c r="AX516" s="20"/>
      <c r="AY516" s="20"/>
      <c r="AZ516" s="20"/>
      <c r="BA516" s="20"/>
      <c r="BB516" s="20"/>
      <c r="BC516" s="20"/>
      <c r="BD516" s="20"/>
      <c r="BE516" s="20"/>
      <c r="BF516" s="20"/>
      <c r="BG516" s="20"/>
      <c r="BH516" s="20"/>
      <c r="BI516" s="20"/>
      <c r="BJ516" s="20"/>
      <c r="BK516" s="20"/>
      <c r="BL516" s="20"/>
      <c r="BM516" s="20"/>
      <c r="BN516" s="20"/>
      <c r="BO516" s="20"/>
      <c r="BP516" s="20"/>
      <c r="BQ516" s="20"/>
      <c r="BR516" s="20"/>
      <c r="BS516" s="20"/>
      <c r="BT516" s="20"/>
    </row>
    <row r="517" spans="1:72" hidden="1" x14ac:dyDescent="0.25">
      <c r="A517" s="6">
        <v>1</v>
      </c>
      <c r="B517" s="24" t="s">
        <v>114</v>
      </c>
      <c r="C517" s="22"/>
      <c r="D517" s="3">
        <f>(D518+D519)/8.5</f>
        <v>21235.294117647059</v>
      </c>
      <c r="E517" s="3"/>
      <c r="F517" s="3"/>
      <c r="G517" s="3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20"/>
      <c r="AT517" s="20"/>
      <c r="AU517" s="20"/>
      <c r="AV517" s="20"/>
      <c r="AW517" s="20"/>
      <c r="AX517" s="20"/>
      <c r="AY517" s="20"/>
      <c r="AZ517" s="20"/>
      <c r="BA517" s="20"/>
      <c r="BB517" s="20"/>
      <c r="BC517" s="20"/>
      <c r="BD517" s="20"/>
      <c r="BE517" s="20"/>
      <c r="BF517" s="20"/>
      <c r="BG517" s="20"/>
      <c r="BH517" s="20"/>
      <c r="BI517" s="20"/>
      <c r="BJ517" s="20"/>
      <c r="BK517" s="20"/>
      <c r="BL517" s="20"/>
      <c r="BM517" s="20"/>
      <c r="BN517" s="20"/>
      <c r="BO517" s="20"/>
      <c r="BP517" s="20"/>
      <c r="BQ517" s="20"/>
      <c r="BR517" s="20"/>
      <c r="BS517" s="20"/>
      <c r="BT517" s="20"/>
    </row>
    <row r="518" spans="1:72" hidden="1" x14ac:dyDescent="0.25">
      <c r="A518" s="6">
        <v>1</v>
      </c>
      <c r="B518" s="43" t="s">
        <v>144</v>
      </c>
      <c r="C518" s="22"/>
      <c r="D518" s="3">
        <v>173500</v>
      </c>
      <c r="E518" s="3"/>
      <c r="F518" s="3"/>
      <c r="G518" s="3"/>
      <c r="H518" s="97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  <c r="AU518" s="20"/>
      <c r="AV518" s="20"/>
      <c r="AW518" s="20"/>
      <c r="AX518" s="20"/>
      <c r="AY518" s="20"/>
      <c r="AZ518" s="20"/>
      <c r="BA518" s="20"/>
      <c r="BB518" s="20"/>
      <c r="BC518" s="20"/>
      <c r="BD518" s="20"/>
      <c r="BE518" s="20"/>
      <c r="BF518" s="20"/>
      <c r="BG518" s="20"/>
      <c r="BH518" s="20"/>
      <c r="BI518" s="20"/>
      <c r="BJ518" s="20"/>
      <c r="BK518" s="20"/>
      <c r="BL518" s="20"/>
      <c r="BM518" s="20"/>
      <c r="BN518" s="20"/>
      <c r="BO518" s="20"/>
      <c r="BP518" s="20"/>
      <c r="BQ518" s="20"/>
      <c r="BR518" s="20"/>
      <c r="BS518" s="20"/>
      <c r="BT518" s="20"/>
    </row>
    <row r="519" spans="1:72" hidden="1" x14ac:dyDescent="0.25">
      <c r="A519" s="6">
        <v>1</v>
      </c>
      <c r="B519" s="281" t="s">
        <v>255</v>
      </c>
      <c r="C519" s="22"/>
      <c r="D519" s="3">
        <v>7000</v>
      </c>
      <c r="E519" s="3"/>
      <c r="F519" s="3"/>
      <c r="G519" s="3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20"/>
      <c r="AT519" s="20"/>
      <c r="AU519" s="20"/>
      <c r="AV519" s="20"/>
      <c r="AW519" s="20"/>
      <c r="AX519" s="20"/>
      <c r="AY519" s="20"/>
      <c r="AZ519" s="20"/>
      <c r="BA519" s="20"/>
      <c r="BB519" s="20"/>
      <c r="BC519" s="20"/>
      <c r="BD519" s="20"/>
      <c r="BE519" s="20"/>
      <c r="BF519" s="20"/>
      <c r="BG519" s="20"/>
      <c r="BH519" s="20"/>
      <c r="BI519" s="20"/>
      <c r="BJ519" s="20"/>
      <c r="BK519" s="20"/>
      <c r="BL519" s="20"/>
      <c r="BM519" s="20"/>
      <c r="BN519" s="20"/>
      <c r="BO519" s="20"/>
      <c r="BP519" s="20"/>
      <c r="BQ519" s="20"/>
      <c r="BR519" s="20"/>
      <c r="BS519" s="20"/>
      <c r="BT519" s="20"/>
    </row>
    <row r="520" spans="1:72" ht="30" hidden="1" x14ac:dyDescent="0.25">
      <c r="A520" s="6">
        <v>1</v>
      </c>
      <c r="B520" s="24" t="s">
        <v>115</v>
      </c>
      <c r="C520" s="22"/>
      <c r="D520" s="3"/>
      <c r="E520" s="3"/>
      <c r="F520" s="3"/>
      <c r="G520" s="3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20"/>
      <c r="AT520" s="20"/>
      <c r="AU520" s="20"/>
      <c r="AV520" s="20"/>
      <c r="AW520" s="20"/>
      <c r="AX520" s="20"/>
      <c r="AY520" s="20"/>
      <c r="AZ520" s="20"/>
      <c r="BA520" s="20"/>
      <c r="BB520" s="20"/>
      <c r="BC520" s="20"/>
      <c r="BD520" s="20"/>
      <c r="BE520" s="20"/>
      <c r="BF520" s="20"/>
      <c r="BG520" s="20"/>
      <c r="BH520" s="20"/>
      <c r="BI520" s="20"/>
      <c r="BJ520" s="20"/>
      <c r="BK520" s="20"/>
      <c r="BL520" s="20"/>
      <c r="BM520" s="20"/>
      <c r="BN520" s="20"/>
      <c r="BO520" s="20"/>
      <c r="BP520" s="20"/>
      <c r="BQ520" s="20"/>
      <c r="BR520" s="20"/>
      <c r="BS520" s="20"/>
      <c r="BT520" s="20"/>
    </row>
    <row r="521" spans="1:72" hidden="1" x14ac:dyDescent="0.25">
      <c r="A521" s="6">
        <v>1</v>
      </c>
      <c r="B521" s="183" t="s">
        <v>145</v>
      </c>
      <c r="C521" s="22"/>
      <c r="D521" s="18">
        <f>D515+ROUND((D519+D518)/3.9,0)+D520</f>
        <v>62578.296296296292</v>
      </c>
      <c r="E521" s="3"/>
      <c r="F521" s="3"/>
      <c r="G521" s="3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20"/>
      <c r="AT521" s="20"/>
      <c r="AU521" s="20"/>
      <c r="AV521" s="20"/>
      <c r="AW521" s="20"/>
      <c r="AX521" s="20"/>
      <c r="AY521" s="20"/>
      <c r="AZ521" s="20"/>
      <c r="BA521" s="20"/>
      <c r="BB521" s="20"/>
      <c r="BC521" s="20"/>
      <c r="BD521" s="20"/>
      <c r="BE521" s="20"/>
      <c r="BF521" s="20"/>
      <c r="BG521" s="20"/>
      <c r="BH521" s="20"/>
      <c r="BI521" s="20"/>
      <c r="BJ521" s="20"/>
      <c r="BK521" s="20"/>
      <c r="BL521" s="20"/>
      <c r="BM521" s="20"/>
      <c r="BN521" s="20"/>
      <c r="BO521" s="20"/>
      <c r="BP521" s="20"/>
      <c r="BQ521" s="20"/>
      <c r="BR521" s="20"/>
      <c r="BS521" s="20"/>
      <c r="BT521" s="20"/>
    </row>
    <row r="522" spans="1:72" hidden="1" x14ac:dyDescent="0.25">
      <c r="A522" s="6">
        <v>1</v>
      </c>
      <c r="B522" s="545" t="s">
        <v>10</v>
      </c>
      <c r="C522" s="571"/>
      <c r="D522" s="571"/>
      <c r="E522" s="571"/>
      <c r="F522" s="571"/>
      <c r="G522" s="571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  <c r="AR522" s="20"/>
      <c r="AS522" s="20"/>
      <c r="AT522" s="20"/>
      <c r="AU522" s="20"/>
      <c r="AV522" s="20"/>
      <c r="AW522" s="20"/>
      <c r="AX522" s="20"/>
      <c r="AY522" s="20"/>
      <c r="AZ522" s="20"/>
      <c r="BA522" s="20"/>
      <c r="BB522" s="20"/>
      <c r="BC522" s="20"/>
      <c r="BD522" s="20"/>
      <c r="BE522" s="20"/>
      <c r="BF522" s="20"/>
      <c r="BG522" s="20"/>
      <c r="BH522" s="20"/>
      <c r="BI522" s="20"/>
      <c r="BJ522" s="20"/>
      <c r="BK522" s="20"/>
      <c r="BL522" s="20"/>
      <c r="BM522" s="20"/>
      <c r="BN522" s="20"/>
      <c r="BO522" s="20"/>
      <c r="BP522" s="20"/>
      <c r="BQ522" s="20"/>
      <c r="BR522" s="20"/>
      <c r="BS522" s="20"/>
      <c r="BT522" s="20"/>
    </row>
    <row r="523" spans="1:72" ht="20.25" hidden="1" customHeight="1" x14ac:dyDescent="0.25">
      <c r="A523" s="6">
        <v>1</v>
      </c>
      <c r="B523" s="531" t="s">
        <v>187</v>
      </c>
      <c r="C523" s="383"/>
      <c r="D523" s="3"/>
      <c r="E523" s="3"/>
      <c r="F523" s="3"/>
      <c r="G523" s="3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20"/>
      <c r="AT523" s="20"/>
      <c r="AU523" s="20"/>
      <c r="AV523" s="20"/>
      <c r="AW523" s="20"/>
      <c r="AX523" s="20"/>
      <c r="AY523" s="20"/>
      <c r="AZ523" s="20"/>
      <c r="BA523" s="20"/>
      <c r="BB523" s="20"/>
      <c r="BC523" s="20"/>
      <c r="BD523" s="20"/>
      <c r="BE523" s="20"/>
      <c r="BF523" s="20"/>
      <c r="BG523" s="20"/>
      <c r="BH523" s="20"/>
      <c r="BI523" s="20"/>
      <c r="BJ523" s="20"/>
      <c r="BK523" s="20"/>
      <c r="BL523" s="20"/>
      <c r="BM523" s="20"/>
      <c r="BN523" s="20"/>
      <c r="BO523" s="20"/>
      <c r="BP523" s="20"/>
      <c r="BQ523" s="20"/>
      <c r="BR523" s="20"/>
      <c r="BS523" s="20"/>
      <c r="BT523" s="20"/>
    </row>
    <row r="524" spans="1:72" hidden="1" x14ac:dyDescent="0.25">
      <c r="A524" s="6">
        <v>1</v>
      </c>
      <c r="B524" s="330" t="s">
        <v>4</v>
      </c>
      <c r="C524" s="383"/>
      <c r="D524" s="3"/>
      <c r="E524" s="3"/>
      <c r="F524" s="3"/>
      <c r="G524" s="3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20"/>
      <c r="AT524" s="20"/>
      <c r="AU524" s="20"/>
      <c r="AV524" s="20"/>
      <c r="AW524" s="20"/>
      <c r="AX524" s="20"/>
      <c r="AY524" s="20"/>
      <c r="AZ524" s="20"/>
      <c r="BA524" s="20"/>
      <c r="BB524" s="20"/>
      <c r="BC524" s="20"/>
      <c r="BD524" s="20"/>
      <c r="BE524" s="20"/>
      <c r="BF524" s="20"/>
      <c r="BG524" s="20"/>
      <c r="BH524" s="20"/>
      <c r="BI524" s="20"/>
      <c r="BJ524" s="20"/>
      <c r="BK524" s="20"/>
      <c r="BL524" s="20"/>
      <c r="BM524" s="20"/>
      <c r="BN524" s="20"/>
      <c r="BO524" s="20"/>
      <c r="BP524" s="20"/>
      <c r="BQ524" s="20"/>
      <c r="BR524" s="20"/>
      <c r="BS524" s="20"/>
      <c r="BT524" s="20"/>
    </row>
    <row r="525" spans="1:72" hidden="1" x14ac:dyDescent="0.25">
      <c r="A525" s="6">
        <v>1</v>
      </c>
      <c r="B525" s="4" t="s">
        <v>37</v>
      </c>
      <c r="C525" s="202">
        <v>340</v>
      </c>
      <c r="D525" s="3">
        <v>650</v>
      </c>
      <c r="E525" s="198">
        <v>10.5</v>
      </c>
      <c r="F525" s="3">
        <f>ROUND(G525/C525,0)</f>
        <v>20</v>
      </c>
      <c r="G525" s="3">
        <f>ROUND(D525*E525,0)</f>
        <v>6825</v>
      </c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20"/>
      <c r="AT525" s="20"/>
      <c r="AU525" s="20"/>
      <c r="AV525" s="20"/>
      <c r="AW525" s="20"/>
      <c r="AX525" s="20"/>
      <c r="AY525" s="20"/>
      <c r="AZ525" s="20"/>
      <c r="BA525" s="20"/>
      <c r="BB525" s="20"/>
      <c r="BC525" s="20"/>
      <c r="BD525" s="20"/>
      <c r="BE525" s="20"/>
      <c r="BF525" s="20"/>
      <c r="BG525" s="20"/>
      <c r="BH525" s="20"/>
      <c r="BI525" s="20"/>
      <c r="BJ525" s="20"/>
      <c r="BK525" s="20"/>
      <c r="BL525" s="20"/>
      <c r="BM525" s="20"/>
      <c r="BN525" s="20"/>
      <c r="BO525" s="20"/>
      <c r="BP525" s="20"/>
      <c r="BQ525" s="20"/>
      <c r="BR525" s="20"/>
      <c r="BS525" s="20"/>
      <c r="BT525" s="20"/>
    </row>
    <row r="526" spans="1:72" hidden="1" x14ac:dyDescent="0.25">
      <c r="A526" s="6">
        <v>1</v>
      </c>
      <c r="B526" s="4" t="s">
        <v>26</v>
      </c>
      <c r="C526" s="202">
        <v>320</v>
      </c>
      <c r="D526" s="3">
        <v>100</v>
      </c>
      <c r="E526" s="198">
        <v>9</v>
      </c>
      <c r="F526" s="3">
        <f>ROUND(G526/C526,0)</f>
        <v>3</v>
      </c>
      <c r="G526" s="3">
        <f>ROUND(D526*E526,0)</f>
        <v>900</v>
      </c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20"/>
      <c r="AT526" s="20"/>
      <c r="AU526" s="20"/>
      <c r="AV526" s="20"/>
      <c r="AW526" s="20"/>
      <c r="AX526" s="20"/>
      <c r="AY526" s="20"/>
      <c r="AZ526" s="20"/>
      <c r="BA526" s="20"/>
      <c r="BB526" s="20"/>
      <c r="BC526" s="20"/>
      <c r="BD526" s="20"/>
      <c r="BE526" s="20"/>
      <c r="BF526" s="20"/>
      <c r="BG526" s="20"/>
      <c r="BH526" s="20"/>
      <c r="BI526" s="20"/>
      <c r="BJ526" s="20"/>
      <c r="BK526" s="20"/>
      <c r="BL526" s="20"/>
      <c r="BM526" s="20"/>
      <c r="BN526" s="20"/>
      <c r="BO526" s="20"/>
      <c r="BP526" s="20"/>
      <c r="BQ526" s="20"/>
      <c r="BR526" s="20"/>
      <c r="BS526" s="20"/>
      <c r="BT526" s="20"/>
    </row>
    <row r="527" spans="1:72" hidden="1" x14ac:dyDescent="0.25">
      <c r="A527" s="6">
        <v>1</v>
      </c>
      <c r="B527" s="4" t="s">
        <v>74</v>
      </c>
      <c r="C527" s="202">
        <v>340</v>
      </c>
      <c r="D527" s="3">
        <v>200</v>
      </c>
      <c r="E527" s="198">
        <v>8.9</v>
      </c>
      <c r="F527" s="3">
        <f>ROUND(G527/C527,0)</f>
        <v>5</v>
      </c>
      <c r="G527" s="3">
        <f>ROUND(D527*E527,0)</f>
        <v>1780</v>
      </c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20"/>
      <c r="AT527" s="20"/>
      <c r="AU527" s="20"/>
      <c r="AV527" s="20"/>
      <c r="AW527" s="20"/>
      <c r="AX527" s="20"/>
      <c r="AY527" s="20"/>
      <c r="AZ527" s="20"/>
      <c r="BA527" s="20"/>
      <c r="BB527" s="20"/>
      <c r="BC527" s="20"/>
      <c r="BD527" s="20"/>
      <c r="BE527" s="20"/>
      <c r="BF527" s="20"/>
      <c r="BG527" s="20"/>
      <c r="BH527" s="20"/>
      <c r="BI527" s="20"/>
      <c r="BJ527" s="20"/>
      <c r="BK527" s="20"/>
      <c r="BL527" s="20"/>
      <c r="BM527" s="20"/>
      <c r="BN527" s="20"/>
      <c r="BO527" s="20"/>
      <c r="BP527" s="20"/>
      <c r="BQ527" s="20"/>
      <c r="BR527" s="20"/>
      <c r="BS527" s="20"/>
      <c r="BT527" s="20"/>
    </row>
    <row r="528" spans="1:72" hidden="1" x14ac:dyDescent="0.25">
      <c r="A528" s="6">
        <v>1</v>
      </c>
      <c r="B528" s="4" t="s">
        <v>51</v>
      </c>
      <c r="C528" s="202">
        <v>340</v>
      </c>
      <c r="D528" s="3">
        <v>150</v>
      </c>
      <c r="E528" s="198">
        <v>6</v>
      </c>
      <c r="F528" s="3">
        <f>ROUND(G528/C528,0)</f>
        <v>3</v>
      </c>
      <c r="G528" s="3">
        <f>ROUND(D528*E528,0)</f>
        <v>900</v>
      </c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20"/>
      <c r="AT528" s="20"/>
      <c r="AU528" s="20"/>
      <c r="AV528" s="20"/>
      <c r="AW528" s="20"/>
      <c r="AX528" s="20"/>
      <c r="AY528" s="20"/>
      <c r="AZ528" s="20"/>
      <c r="BA528" s="20"/>
      <c r="BB528" s="20"/>
      <c r="BC528" s="20"/>
      <c r="BD528" s="20"/>
      <c r="BE528" s="20"/>
      <c r="BF528" s="20"/>
      <c r="BG528" s="20"/>
      <c r="BH528" s="20"/>
      <c r="BI528" s="20"/>
      <c r="BJ528" s="20"/>
      <c r="BK528" s="20"/>
      <c r="BL528" s="20"/>
      <c r="BM528" s="20"/>
      <c r="BN528" s="20"/>
      <c r="BO528" s="20"/>
      <c r="BP528" s="20"/>
      <c r="BQ528" s="20"/>
      <c r="BR528" s="20"/>
      <c r="BS528" s="20"/>
      <c r="BT528" s="20"/>
    </row>
    <row r="529" spans="1:72" hidden="1" x14ac:dyDescent="0.25">
      <c r="A529" s="6">
        <v>1</v>
      </c>
      <c r="B529" s="294" t="s">
        <v>5</v>
      </c>
      <c r="C529" s="383"/>
      <c r="D529" s="18">
        <f>SUM(D525:D528)</f>
        <v>1100</v>
      </c>
      <c r="E529" s="17">
        <f>G529/D529</f>
        <v>9.459090909090909</v>
      </c>
      <c r="F529" s="18">
        <f>SUM(F525:F528)</f>
        <v>31</v>
      </c>
      <c r="G529" s="18">
        <f>SUM(G525:G528)</f>
        <v>10405</v>
      </c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20"/>
      <c r="AT529" s="20"/>
      <c r="AU529" s="20"/>
      <c r="AV529" s="20"/>
      <c r="AW529" s="20"/>
      <c r="AX529" s="20"/>
      <c r="AY529" s="20"/>
      <c r="AZ529" s="20"/>
      <c r="BA529" s="20"/>
      <c r="BB529" s="20"/>
      <c r="BC529" s="20"/>
      <c r="BD529" s="20"/>
      <c r="BE529" s="20"/>
      <c r="BF529" s="20"/>
      <c r="BG529" s="20"/>
      <c r="BH529" s="20"/>
      <c r="BI529" s="20"/>
      <c r="BJ529" s="20"/>
      <c r="BK529" s="20"/>
      <c r="BL529" s="20"/>
      <c r="BM529" s="20"/>
      <c r="BN529" s="20"/>
      <c r="BO529" s="20"/>
      <c r="BP529" s="20"/>
      <c r="BQ529" s="20"/>
      <c r="BR529" s="20"/>
      <c r="BS529" s="20"/>
      <c r="BT529" s="20"/>
    </row>
    <row r="530" spans="1:72" s="45" customFormat="1" ht="18.75" hidden="1" customHeight="1" x14ac:dyDescent="0.25">
      <c r="A530" s="6">
        <v>1</v>
      </c>
      <c r="B530" s="21" t="s">
        <v>195</v>
      </c>
      <c r="C530" s="21"/>
      <c r="D530" s="73"/>
      <c r="E530" s="44"/>
      <c r="F530" s="44"/>
      <c r="G530" s="44"/>
    </row>
    <row r="531" spans="1:72" s="45" customFormat="1" ht="30" hidden="1" x14ac:dyDescent="0.25">
      <c r="A531" s="6">
        <v>1</v>
      </c>
      <c r="B531" s="23" t="s">
        <v>314</v>
      </c>
      <c r="C531" s="46"/>
      <c r="D531" s="44">
        <f>SUM(D533,D534,D535,D536)+D532/2.7</f>
        <v>23607.037037037036</v>
      </c>
      <c r="E531" s="44"/>
      <c r="F531" s="44"/>
      <c r="G531" s="44"/>
    </row>
    <row r="532" spans="1:72" s="45" customFormat="1" hidden="1" x14ac:dyDescent="0.25">
      <c r="A532" s="6">
        <v>1</v>
      </c>
      <c r="B532" s="23" t="s">
        <v>278</v>
      </c>
      <c r="C532" s="28"/>
      <c r="D532" s="3">
        <v>100</v>
      </c>
      <c r="E532" s="28"/>
      <c r="F532" s="28"/>
      <c r="G532" s="28"/>
    </row>
    <row r="533" spans="1:72" s="45" customFormat="1" hidden="1" x14ac:dyDescent="0.25">
      <c r="A533" s="6">
        <v>1</v>
      </c>
      <c r="B533" s="47" t="s">
        <v>196</v>
      </c>
      <c r="C533" s="46"/>
      <c r="D533" s="44"/>
      <c r="E533" s="44"/>
      <c r="F533" s="44"/>
      <c r="G533" s="44"/>
    </row>
    <row r="534" spans="1:72" s="45" customFormat="1" ht="17.25" hidden="1" customHeight="1" x14ac:dyDescent="0.25">
      <c r="A534" s="6">
        <v>1</v>
      </c>
      <c r="B534" s="47" t="s">
        <v>197</v>
      </c>
      <c r="C534" s="46"/>
      <c r="D534" s="3">
        <v>700</v>
      </c>
      <c r="E534" s="44"/>
      <c r="F534" s="44"/>
      <c r="G534" s="44"/>
    </row>
    <row r="535" spans="1:72" s="45" customFormat="1" ht="30" hidden="1" x14ac:dyDescent="0.25">
      <c r="A535" s="6">
        <v>1</v>
      </c>
      <c r="B535" s="47" t="s">
        <v>198</v>
      </c>
      <c r="C535" s="46"/>
      <c r="D535" s="3">
        <v>70</v>
      </c>
      <c r="E535" s="44"/>
      <c r="F535" s="44"/>
      <c r="G535" s="44"/>
    </row>
    <row r="536" spans="1:72" s="45" customFormat="1" hidden="1" x14ac:dyDescent="0.25">
      <c r="A536" s="6">
        <v>1</v>
      </c>
      <c r="B536" s="23" t="s">
        <v>199</v>
      </c>
      <c r="C536" s="46"/>
      <c r="D536" s="3">
        <v>22800</v>
      </c>
      <c r="E536" s="44"/>
      <c r="F536" s="44"/>
      <c r="G536" s="44"/>
    </row>
    <row r="537" spans="1:72" s="45" customFormat="1" ht="45" hidden="1" x14ac:dyDescent="0.25">
      <c r="A537" s="6">
        <v>1</v>
      </c>
      <c r="B537" s="23" t="s">
        <v>277</v>
      </c>
      <c r="C537" s="46"/>
      <c r="D537" s="13">
        <v>27</v>
      </c>
      <c r="E537" s="44"/>
      <c r="F537" s="44"/>
      <c r="G537" s="44"/>
      <c r="H537" s="74"/>
    </row>
    <row r="538" spans="1:72" hidden="1" x14ac:dyDescent="0.25">
      <c r="A538" s="6">
        <v>1</v>
      </c>
      <c r="B538" s="24" t="s">
        <v>114</v>
      </c>
      <c r="C538" s="22"/>
      <c r="D538" s="3">
        <f>D539+D540</f>
        <v>14006.470588235294</v>
      </c>
      <c r="E538" s="3"/>
      <c r="F538" s="3"/>
      <c r="G538" s="3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  <c r="AR538" s="20"/>
      <c r="AS538" s="20"/>
      <c r="AT538" s="20"/>
      <c r="AU538" s="20"/>
      <c r="AV538" s="20"/>
      <c r="AW538" s="20"/>
      <c r="AX538" s="20"/>
      <c r="AY538" s="20"/>
      <c r="AZ538" s="20"/>
      <c r="BA538" s="20"/>
      <c r="BB538" s="20"/>
      <c r="BC538" s="20"/>
      <c r="BD538" s="20"/>
      <c r="BE538" s="20"/>
      <c r="BF538" s="20"/>
      <c r="BG538" s="20"/>
      <c r="BH538" s="20"/>
      <c r="BI538" s="20"/>
      <c r="BJ538" s="20"/>
      <c r="BK538" s="20"/>
      <c r="BL538" s="20"/>
      <c r="BM538" s="20"/>
      <c r="BN538" s="20"/>
      <c r="BO538" s="20"/>
      <c r="BP538" s="20"/>
      <c r="BQ538" s="20"/>
      <c r="BR538" s="20"/>
      <c r="BS538" s="20"/>
      <c r="BT538" s="20"/>
    </row>
    <row r="539" spans="1:72" hidden="1" x14ac:dyDescent="0.25">
      <c r="A539" s="6">
        <v>1</v>
      </c>
      <c r="B539" s="24" t="s">
        <v>251</v>
      </c>
      <c r="C539" s="178"/>
      <c r="D539" s="3">
        <v>12830</v>
      </c>
      <c r="E539" s="3"/>
      <c r="F539" s="3"/>
      <c r="G539" s="3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20"/>
      <c r="AQ539" s="20"/>
      <c r="AR539" s="20"/>
      <c r="AS539" s="20"/>
      <c r="AT539" s="20"/>
      <c r="AU539" s="20"/>
      <c r="AV539" s="20"/>
      <c r="AW539" s="20"/>
      <c r="AX539" s="20"/>
      <c r="AY539" s="20"/>
      <c r="AZ539" s="20"/>
      <c r="BA539" s="20"/>
      <c r="BB539" s="20"/>
      <c r="BC539" s="20"/>
      <c r="BD539" s="20"/>
      <c r="BE539" s="20"/>
      <c r="BF539" s="20"/>
      <c r="BG539" s="20"/>
      <c r="BH539" s="20"/>
      <c r="BI539" s="20"/>
      <c r="BJ539" s="20"/>
      <c r="BK539" s="20"/>
      <c r="BL539" s="20"/>
      <c r="BM539" s="20"/>
      <c r="BN539" s="20"/>
      <c r="BO539" s="20"/>
      <c r="BP539" s="20"/>
      <c r="BQ539" s="20"/>
      <c r="BR539" s="20"/>
      <c r="BS539" s="20"/>
      <c r="BT539" s="20"/>
    </row>
    <row r="540" spans="1:72" hidden="1" x14ac:dyDescent="0.25">
      <c r="A540" s="6">
        <v>1</v>
      </c>
      <c r="B540" s="24" t="s">
        <v>253</v>
      </c>
      <c r="C540" s="178"/>
      <c r="D540" s="13">
        <f>D541/8.5</f>
        <v>1176.4705882352941</v>
      </c>
      <c r="E540" s="3"/>
      <c r="F540" s="3"/>
      <c r="G540" s="3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  <c r="AR540" s="20"/>
      <c r="AS540" s="20"/>
      <c r="AT540" s="20"/>
      <c r="AU540" s="20"/>
      <c r="AV540" s="20"/>
      <c r="AW540" s="20"/>
      <c r="AX540" s="20"/>
      <c r="AY540" s="20"/>
      <c r="AZ540" s="20"/>
      <c r="BA540" s="20"/>
      <c r="BB540" s="20"/>
      <c r="BC540" s="20"/>
      <c r="BD540" s="20"/>
      <c r="BE540" s="20"/>
      <c r="BF540" s="20"/>
      <c r="BG540" s="20"/>
      <c r="BH540" s="20"/>
      <c r="BI540" s="20"/>
      <c r="BJ540" s="20"/>
      <c r="BK540" s="20"/>
      <c r="BL540" s="20"/>
      <c r="BM540" s="20"/>
      <c r="BN540" s="20"/>
      <c r="BO540" s="20"/>
      <c r="BP540" s="20"/>
      <c r="BQ540" s="20"/>
      <c r="BR540" s="20"/>
      <c r="BS540" s="20"/>
      <c r="BT540" s="20"/>
    </row>
    <row r="541" spans="1:72" s="45" customFormat="1" hidden="1" x14ac:dyDescent="0.25">
      <c r="A541" s="6">
        <v>1</v>
      </c>
      <c r="B541" s="43" t="s">
        <v>252</v>
      </c>
      <c r="C541" s="234"/>
      <c r="D541" s="3">
        <v>10000</v>
      </c>
      <c r="E541" s="44"/>
      <c r="F541" s="44"/>
      <c r="G541" s="44"/>
    </row>
    <row r="542" spans="1:72" s="45" customFormat="1" ht="15.75" hidden="1" customHeight="1" x14ac:dyDescent="0.25">
      <c r="A542" s="6">
        <v>1</v>
      </c>
      <c r="B542" s="48" t="s">
        <v>200</v>
      </c>
      <c r="C542" s="49"/>
      <c r="D542" s="46">
        <f>D531+ROUND(D539*3.2,0)+D541/3.9</f>
        <v>67227.139601139599</v>
      </c>
      <c r="E542" s="50"/>
      <c r="F542" s="50"/>
      <c r="G542" s="50"/>
    </row>
    <row r="543" spans="1:72" s="45" customFormat="1" ht="15.75" hidden="1" customHeight="1" x14ac:dyDescent="0.25">
      <c r="A543" s="6">
        <v>1</v>
      </c>
      <c r="B543" s="21" t="s">
        <v>147</v>
      </c>
      <c r="C543" s="22"/>
      <c r="D543" s="3"/>
      <c r="E543" s="50"/>
      <c r="F543" s="50"/>
      <c r="G543" s="50"/>
    </row>
    <row r="544" spans="1:72" s="45" customFormat="1" ht="35.25" hidden="1" customHeight="1" x14ac:dyDescent="0.25">
      <c r="A544" s="6">
        <v>1</v>
      </c>
      <c r="B544" s="23" t="s">
        <v>314</v>
      </c>
      <c r="C544" s="22"/>
      <c r="D544" s="3">
        <f>SUM(D545,D546,D553,D559,D560,D561)</f>
        <v>12762</v>
      </c>
      <c r="E544" s="50"/>
      <c r="F544" s="50"/>
      <c r="G544" s="50"/>
    </row>
    <row r="545" spans="1:7" s="45" customFormat="1" ht="15.75" hidden="1" customHeight="1" x14ac:dyDescent="0.25">
      <c r="A545" s="6">
        <v>1</v>
      </c>
      <c r="B545" s="23" t="s">
        <v>196</v>
      </c>
      <c r="C545" s="22"/>
      <c r="D545" s="3"/>
      <c r="E545" s="50"/>
      <c r="F545" s="50"/>
      <c r="G545" s="50"/>
    </row>
    <row r="546" spans="1:7" s="45" customFormat="1" ht="15.75" hidden="1" customHeight="1" x14ac:dyDescent="0.25">
      <c r="A546" s="6">
        <v>1</v>
      </c>
      <c r="B546" s="47" t="s">
        <v>201</v>
      </c>
      <c r="C546" s="22"/>
      <c r="D546" s="3">
        <f>D547+D548+D549+D551</f>
        <v>6544</v>
      </c>
      <c r="E546" s="50"/>
      <c r="F546" s="50"/>
      <c r="G546" s="50"/>
    </row>
    <row r="547" spans="1:7" s="45" customFormat="1" ht="19.5" hidden="1" customHeight="1" x14ac:dyDescent="0.25">
      <c r="A547" s="6">
        <v>1</v>
      </c>
      <c r="B547" s="51" t="s">
        <v>202</v>
      </c>
      <c r="C547" s="22"/>
      <c r="D547" s="44">
        <v>5080</v>
      </c>
      <c r="E547" s="50"/>
      <c r="F547" s="50"/>
      <c r="G547" s="50"/>
    </row>
    <row r="548" spans="1:7" s="45" customFormat="1" ht="15.75" hidden="1" customHeight="1" x14ac:dyDescent="0.25">
      <c r="A548" s="6">
        <v>1</v>
      </c>
      <c r="B548" s="51" t="s">
        <v>203</v>
      </c>
      <c r="C548" s="22"/>
      <c r="D548" s="44">
        <v>1464</v>
      </c>
      <c r="E548" s="50"/>
      <c r="F548" s="50"/>
      <c r="G548" s="50"/>
    </row>
    <row r="549" spans="1:7" s="45" customFormat="1" ht="30.75" hidden="1" customHeight="1" x14ac:dyDescent="0.25">
      <c r="A549" s="6">
        <v>1</v>
      </c>
      <c r="B549" s="51" t="s">
        <v>204</v>
      </c>
      <c r="C549" s="22"/>
      <c r="D549" s="44"/>
      <c r="E549" s="50"/>
      <c r="F549" s="50"/>
      <c r="G549" s="50"/>
    </row>
    <row r="550" spans="1:7" s="45" customFormat="1" hidden="1" x14ac:dyDescent="0.25">
      <c r="A550" s="6">
        <v>1</v>
      </c>
      <c r="B550" s="51" t="s">
        <v>205</v>
      </c>
      <c r="C550" s="22"/>
      <c r="D550" s="44"/>
      <c r="E550" s="50"/>
      <c r="F550" s="50"/>
      <c r="G550" s="50"/>
    </row>
    <row r="551" spans="1:7" s="45" customFormat="1" ht="30" hidden="1" x14ac:dyDescent="0.25">
      <c r="A551" s="6">
        <v>1</v>
      </c>
      <c r="B551" s="51" t="s">
        <v>206</v>
      </c>
      <c r="C551" s="22"/>
      <c r="D551" s="44"/>
      <c r="E551" s="50"/>
      <c r="F551" s="50"/>
      <c r="G551" s="50"/>
    </row>
    <row r="552" spans="1:7" s="45" customFormat="1" hidden="1" x14ac:dyDescent="0.25">
      <c r="A552" s="6">
        <v>1</v>
      </c>
      <c r="B552" s="51" t="s">
        <v>205</v>
      </c>
      <c r="C552" s="22"/>
      <c r="D552" s="75"/>
      <c r="E552" s="50"/>
      <c r="F552" s="50"/>
      <c r="G552" s="50"/>
    </row>
    <row r="553" spans="1:7" s="45" customFormat="1" ht="30" hidden="1" customHeight="1" x14ac:dyDescent="0.25">
      <c r="A553" s="6">
        <v>1</v>
      </c>
      <c r="B553" s="47" t="s">
        <v>207</v>
      </c>
      <c r="C553" s="22"/>
      <c r="D553" s="3">
        <f>SUM(D554,D555,D557)</f>
        <v>6218</v>
      </c>
      <c r="E553" s="50"/>
      <c r="F553" s="50"/>
      <c r="G553" s="50"/>
    </row>
    <row r="554" spans="1:7" s="45" customFormat="1" ht="30" hidden="1" x14ac:dyDescent="0.25">
      <c r="A554" s="6">
        <v>1</v>
      </c>
      <c r="B554" s="51" t="s">
        <v>208</v>
      </c>
      <c r="C554" s="22"/>
      <c r="D554" s="3">
        <v>2816</v>
      </c>
      <c r="E554" s="50"/>
      <c r="F554" s="50"/>
      <c r="G554" s="50"/>
    </row>
    <row r="555" spans="1:7" s="45" customFormat="1" ht="45" hidden="1" x14ac:dyDescent="0.25">
      <c r="A555" s="6">
        <v>1</v>
      </c>
      <c r="B555" s="51" t="s">
        <v>209</v>
      </c>
      <c r="C555" s="22"/>
      <c r="D555" s="41">
        <v>2816</v>
      </c>
      <c r="E555" s="50"/>
      <c r="F555" s="50"/>
      <c r="G555" s="50"/>
    </row>
    <row r="556" spans="1:7" s="45" customFormat="1" hidden="1" x14ac:dyDescent="0.25">
      <c r="A556" s="6">
        <v>1</v>
      </c>
      <c r="B556" s="51" t="s">
        <v>205</v>
      </c>
      <c r="C556" s="22"/>
      <c r="D556" s="41">
        <v>1844</v>
      </c>
      <c r="E556" s="50"/>
      <c r="F556" s="50"/>
      <c r="G556" s="50"/>
    </row>
    <row r="557" spans="1:7" s="45" customFormat="1" ht="45" hidden="1" x14ac:dyDescent="0.25">
      <c r="A557" s="6">
        <v>1</v>
      </c>
      <c r="B557" s="51" t="s">
        <v>210</v>
      </c>
      <c r="C557" s="22"/>
      <c r="D557" s="41">
        <v>586</v>
      </c>
      <c r="E557" s="50"/>
      <c r="F557" s="50"/>
      <c r="G557" s="50"/>
    </row>
    <row r="558" spans="1:7" s="45" customFormat="1" hidden="1" x14ac:dyDescent="0.25">
      <c r="A558" s="6">
        <v>1</v>
      </c>
      <c r="B558" s="51" t="s">
        <v>205</v>
      </c>
      <c r="C558" s="22"/>
      <c r="D558" s="41">
        <v>108</v>
      </c>
      <c r="E558" s="50"/>
      <c r="F558" s="50"/>
      <c r="G558" s="50"/>
    </row>
    <row r="559" spans="1:7" s="45" customFormat="1" ht="31.5" hidden="1" customHeight="1" x14ac:dyDescent="0.25">
      <c r="A559" s="6">
        <v>1</v>
      </c>
      <c r="B559" s="47" t="s">
        <v>211</v>
      </c>
      <c r="C559" s="22"/>
      <c r="D559" s="3"/>
      <c r="E559" s="50"/>
      <c r="F559" s="50"/>
      <c r="G559" s="50"/>
    </row>
    <row r="560" spans="1:7" s="45" customFormat="1" ht="15.75" hidden="1" customHeight="1" x14ac:dyDescent="0.25">
      <c r="A560" s="6">
        <v>1</v>
      </c>
      <c r="B560" s="47" t="s">
        <v>212</v>
      </c>
      <c r="C560" s="22"/>
      <c r="D560" s="3"/>
      <c r="E560" s="50"/>
      <c r="F560" s="50"/>
      <c r="G560" s="50"/>
    </row>
    <row r="561" spans="1:72" s="45" customFormat="1" ht="15.75" hidden="1" customHeight="1" x14ac:dyDescent="0.25">
      <c r="A561" s="6">
        <v>1</v>
      </c>
      <c r="B561" s="23" t="s">
        <v>213</v>
      </c>
      <c r="C561" s="22"/>
      <c r="D561" s="3"/>
      <c r="E561" s="50"/>
      <c r="F561" s="50"/>
      <c r="G561" s="50"/>
    </row>
    <row r="562" spans="1:72" s="45" customFormat="1" hidden="1" x14ac:dyDescent="0.25">
      <c r="A562" s="6">
        <v>1</v>
      </c>
      <c r="B562" s="24" t="s">
        <v>114</v>
      </c>
      <c r="C562" s="46"/>
      <c r="D562" s="44"/>
      <c r="E562" s="50"/>
      <c r="F562" s="50"/>
      <c r="G562" s="50"/>
    </row>
    <row r="563" spans="1:72" s="45" customFormat="1" hidden="1" x14ac:dyDescent="0.25">
      <c r="A563" s="6">
        <v>1</v>
      </c>
      <c r="B563" s="43" t="s">
        <v>144</v>
      </c>
      <c r="C563" s="46"/>
      <c r="D563" s="75"/>
      <c r="E563" s="50"/>
      <c r="F563" s="50"/>
      <c r="G563" s="50"/>
    </row>
    <row r="564" spans="1:72" ht="30" hidden="1" x14ac:dyDescent="0.25">
      <c r="A564" s="6">
        <v>1</v>
      </c>
      <c r="B564" s="24" t="s">
        <v>115</v>
      </c>
      <c r="C564" s="22"/>
      <c r="D564" s="3">
        <f>3000-D566</f>
        <v>2600</v>
      </c>
      <c r="E564" s="3"/>
      <c r="F564" s="3"/>
      <c r="G564" s="3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  <c r="AP564" s="20"/>
      <c r="AQ564" s="20"/>
      <c r="AR564" s="20"/>
      <c r="AS564" s="20"/>
      <c r="AT564" s="20"/>
      <c r="AU564" s="20"/>
      <c r="AV564" s="20"/>
      <c r="AW564" s="20"/>
      <c r="AX564" s="20"/>
      <c r="AY564" s="20"/>
      <c r="AZ564" s="20"/>
      <c r="BA564" s="20"/>
      <c r="BB564" s="20"/>
      <c r="BC564" s="20"/>
      <c r="BD564" s="20"/>
      <c r="BE564" s="20"/>
      <c r="BF564" s="20"/>
      <c r="BG564" s="20"/>
      <c r="BH564" s="20"/>
      <c r="BI564" s="20"/>
      <c r="BJ564" s="20"/>
      <c r="BK564" s="20"/>
      <c r="BL564" s="20"/>
      <c r="BM564" s="20"/>
      <c r="BN564" s="20"/>
      <c r="BO564" s="20"/>
      <c r="BP564" s="20"/>
      <c r="BQ564" s="20"/>
      <c r="BR564" s="20"/>
      <c r="BS564" s="20"/>
      <c r="BT564" s="20"/>
    </row>
    <row r="565" spans="1:72" s="45" customFormat="1" ht="15.75" hidden="1" customHeight="1" x14ac:dyDescent="0.25">
      <c r="A565" s="6">
        <v>1</v>
      </c>
      <c r="B565" s="24" t="s">
        <v>214</v>
      </c>
      <c r="C565" s="22"/>
      <c r="D565" s="3"/>
      <c r="E565" s="50"/>
      <c r="F565" s="50"/>
      <c r="G565" s="50"/>
    </row>
    <row r="566" spans="1:72" s="45" customFormat="1" ht="45" hidden="1" x14ac:dyDescent="0.25">
      <c r="A566" s="6">
        <v>1</v>
      </c>
      <c r="B566" s="24" t="s">
        <v>287</v>
      </c>
      <c r="C566" s="22"/>
      <c r="D566" s="3">
        <v>400</v>
      </c>
      <c r="E566" s="50"/>
      <c r="F566" s="50"/>
      <c r="G566" s="50"/>
    </row>
    <row r="567" spans="1:72" s="45" customFormat="1" hidden="1" x14ac:dyDescent="0.25">
      <c r="A567" s="6">
        <v>1</v>
      </c>
      <c r="B567" s="53" t="s">
        <v>146</v>
      </c>
      <c r="C567" s="22"/>
      <c r="D567" s="18">
        <f>D544+ROUND(D562*3.2,0)+D564+D566</f>
        <v>15762</v>
      </c>
      <c r="E567" s="50"/>
      <c r="F567" s="50"/>
      <c r="G567" s="50"/>
    </row>
    <row r="568" spans="1:72" s="45" customFormat="1" hidden="1" x14ac:dyDescent="0.25">
      <c r="A568" s="6">
        <v>1</v>
      </c>
      <c r="B568" s="54" t="s">
        <v>145</v>
      </c>
      <c r="C568" s="22"/>
      <c r="D568" s="18">
        <f>SUM(D542,D567)</f>
        <v>82989.139601139599</v>
      </c>
      <c r="E568" s="50"/>
      <c r="F568" s="50"/>
      <c r="G568" s="50"/>
    </row>
    <row r="569" spans="1:72" ht="15" hidden="1" customHeight="1" x14ac:dyDescent="0.25">
      <c r="A569" s="6">
        <v>1</v>
      </c>
      <c r="B569" s="27" t="s">
        <v>7</v>
      </c>
      <c r="C569" s="566"/>
      <c r="D569" s="3"/>
      <c r="E569" s="3"/>
      <c r="F569" s="3"/>
      <c r="G569" s="3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  <c r="AP569" s="20"/>
      <c r="AQ569" s="20"/>
      <c r="AR569" s="20"/>
      <c r="AS569" s="20"/>
      <c r="AT569" s="20"/>
      <c r="AU569" s="20"/>
      <c r="AV569" s="20"/>
      <c r="AW569" s="20"/>
      <c r="AX569" s="20"/>
      <c r="AY569" s="20"/>
      <c r="AZ569" s="20"/>
      <c r="BA569" s="20"/>
      <c r="BB569" s="20"/>
      <c r="BC569" s="20"/>
      <c r="BD569" s="20"/>
      <c r="BE569" s="20"/>
      <c r="BF569" s="20"/>
      <c r="BG569" s="20"/>
      <c r="BH569" s="20"/>
      <c r="BI569" s="20"/>
      <c r="BJ569" s="20"/>
      <c r="BK569" s="20"/>
      <c r="BL569" s="20"/>
      <c r="BM569" s="20"/>
      <c r="BN569" s="20"/>
      <c r="BO569" s="20"/>
      <c r="BP569" s="20"/>
      <c r="BQ569" s="20"/>
      <c r="BR569" s="20"/>
      <c r="BS569" s="20"/>
      <c r="BT569" s="20"/>
    </row>
    <row r="570" spans="1:72" ht="15" hidden="1" customHeight="1" x14ac:dyDescent="0.25">
      <c r="A570" s="6">
        <v>1</v>
      </c>
      <c r="B570" s="42" t="s">
        <v>134</v>
      </c>
      <c r="C570" s="566"/>
      <c r="D570" s="3"/>
      <c r="E570" s="3"/>
      <c r="F570" s="3"/>
      <c r="G570" s="3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  <c r="AP570" s="20"/>
      <c r="AQ570" s="20"/>
      <c r="AR570" s="20"/>
      <c r="AS570" s="20"/>
      <c r="AT570" s="20"/>
      <c r="AU570" s="20"/>
      <c r="AV570" s="20"/>
      <c r="AW570" s="20"/>
      <c r="AX570" s="20"/>
      <c r="AY570" s="20"/>
      <c r="AZ570" s="20"/>
      <c r="BA570" s="20"/>
      <c r="BB570" s="20"/>
      <c r="BC570" s="20"/>
      <c r="BD570" s="20"/>
      <c r="BE570" s="20"/>
      <c r="BF570" s="20"/>
      <c r="BG570" s="20"/>
      <c r="BH570" s="20"/>
      <c r="BI570" s="20"/>
      <c r="BJ570" s="20"/>
      <c r="BK570" s="20"/>
      <c r="BL570" s="20"/>
      <c r="BM570" s="20"/>
      <c r="BN570" s="20"/>
      <c r="BO570" s="20"/>
      <c r="BP570" s="20"/>
      <c r="BQ570" s="20"/>
      <c r="BR570" s="20"/>
      <c r="BS570" s="20"/>
      <c r="BT570" s="20"/>
    </row>
    <row r="571" spans="1:72" ht="15" hidden="1" customHeight="1" x14ac:dyDescent="0.25">
      <c r="A571" s="6">
        <v>1</v>
      </c>
      <c r="B571" s="29" t="s">
        <v>21</v>
      </c>
      <c r="C571" s="98">
        <v>300</v>
      </c>
      <c r="D571" s="44">
        <v>380</v>
      </c>
      <c r="E571" s="59">
        <v>10.5</v>
      </c>
      <c r="F571" s="99">
        <f>ROUND(G571/C571,0)</f>
        <v>13</v>
      </c>
      <c r="G571" s="99">
        <f>ROUND(D571*E571,0)</f>
        <v>3990</v>
      </c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  <c r="AP571" s="20"/>
      <c r="AQ571" s="20"/>
      <c r="AR571" s="20"/>
      <c r="AS571" s="20"/>
      <c r="AT571" s="20"/>
      <c r="AU571" s="20"/>
      <c r="AV571" s="20"/>
      <c r="AW571" s="20"/>
      <c r="AX571" s="20"/>
      <c r="AY571" s="20"/>
      <c r="AZ571" s="20"/>
      <c r="BA571" s="20"/>
      <c r="BB571" s="20"/>
      <c r="BC571" s="20"/>
      <c r="BD571" s="20"/>
      <c r="BE571" s="20"/>
      <c r="BF571" s="20"/>
      <c r="BG571" s="20"/>
      <c r="BH571" s="20"/>
      <c r="BI571" s="20"/>
      <c r="BJ571" s="20"/>
      <c r="BK571" s="20"/>
      <c r="BL571" s="20"/>
      <c r="BM571" s="20"/>
      <c r="BN571" s="20"/>
      <c r="BO571" s="20"/>
      <c r="BP571" s="20"/>
      <c r="BQ571" s="20"/>
      <c r="BR571" s="20"/>
      <c r="BS571" s="20"/>
      <c r="BT571" s="20"/>
    </row>
    <row r="572" spans="1:72" ht="15" hidden="1" customHeight="1" x14ac:dyDescent="0.25">
      <c r="A572" s="6">
        <v>1</v>
      </c>
      <c r="B572" s="58" t="s">
        <v>11</v>
      </c>
      <c r="C572" s="98">
        <v>300</v>
      </c>
      <c r="D572" s="44">
        <v>220</v>
      </c>
      <c r="E572" s="59">
        <v>10</v>
      </c>
      <c r="F572" s="99">
        <f>ROUND(G572/C572,0)</f>
        <v>7</v>
      </c>
      <c r="G572" s="99">
        <f>ROUND(D572*E572,0)</f>
        <v>2200</v>
      </c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  <c r="AP572" s="20"/>
      <c r="AQ572" s="20"/>
      <c r="AR572" s="20"/>
      <c r="AS572" s="20"/>
      <c r="AT572" s="20"/>
      <c r="AU572" s="20"/>
      <c r="AV572" s="20"/>
      <c r="AW572" s="20"/>
      <c r="AX572" s="20"/>
      <c r="AY572" s="20"/>
      <c r="AZ572" s="20"/>
      <c r="BA572" s="20"/>
      <c r="BB572" s="20"/>
      <c r="BC572" s="20"/>
      <c r="BD572" s="20"/>
      <c r="BE572" s="20"/>
      <c r="BF572" s="20"/>
      <c r="BG572" s="20"/>
      <c r="BH572" s="20"/>
      <c r="BI572" s="20"/>
      <c r="BJ572" s="20"/>
      <c r="BK572" s="20"/>
      <c r="BL572" s="20"/>
      <c r="BM572" s="20"/>
      <c r="BN572" s="20"/>
      <c r="BO572" s="20"/>
      <c r="BP572" s="20"/>
      <c r="BQ572" s="20"/>
      <c r="BR572" s="20"/>
      <c r="BS572" s="20"/>
      <c r="BT572" s="20"/>
    </row>
    <row r="573" spans="1:72" ht="15" hidden="1" customHeight="1" x14ac:dyDescent="0.25">
      <c r="A573" s="6">
        <v>1</v>
      </c>
      <c r="B573" s="29" t="s">
        <v>23</v>
      </c>
      <c r="C573" s="98">
        <v>300</v>
      </c>
      <c r="D573" s="44">
        <v>170</v>
      </c>
      <c r="E573" s="59">
        <v>6.1</v>
      </c>
      <c r="F573" s="99">
        <f>ROUND(G573/C573,0)</f>
        <v>3</v>
      </c>
      <c r="G573" s="99">
        <f>ROUND(D573*E573,0)</f>
        <v>1037</v>
      </c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20"/>
      <c r="AQ573" s="20"/>
      <c r="AR573" s="20"/>
      <c r="AS573" s="20"/>
      <c r="AT573" s="20"/>
      <c r="AU573" s="20"/>
      <c r="AV573" s="20"/>
      <c r="AW573" s="20"/>
      <c r="AX573" s="20"/>
      <c r="AY573" s="20"/>
      <c r="AZ573" s="20"/>
      <c r="BA573" s="20"/>
      <c r="BB573" s="20"/>
      <c r="BC573" s="20"/>
      <c r="BD573" s="20"/>
      <c r="BE573" s="20"/>
      <c r="BF573" s="20"/>
      <c r="BG573" s="20"/>
      <c r="BH573" s="20"/>
      <c r="BI573" s="20"/>
      <c r="BJ573" s="20"/>
      <c r="BK573" s="20"/>
      <c r="BL573" s="20"/>
      <c r="BM573" s="20"/>
      <c r="BN573" s="20"/>
      <c r="BO573" s="20"/>
      <c r="BP573" s="20"/>
      <c r="BQ573" s="20"/>
      <c r="BR573" s="20"/>
      <c r="BS573" s="20"/>
      <c r="BT573" s="20"/>
    </row>
    <row r="574" spans="1:72" ht="15" hidden="1" customHeight="1" x14ac:dyDescent="0.25">
      <c r="A574" s="6">
        <v>1</v>
      </c>
      <c r="B574" s="33" t="s">
        <v>9</v>
      </c>
      <c r="C574" s="572"/>
      <c r="D574" s="573">
        <f>D571+D572+D573</f>
        <v>770</v>
      </c>
      <c r="E574" s="17">
        <f>G574/D574</f>
        <v>9.3857142857142861</v>
      </c>
      <c r="F574" s="100">
        <f>F571+F572+F573</f>
        <v>23</v>
      </c>
      <c r="G574" s="100">
        <f>G571+G572+G573</f>
        <v>7227</v>
      </c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  <c r="AP574" s="20"/>
      <c r="AQ574" s="20"/>
      <c r="AR574" s="20"/>
      <c r="AS574" s="20"/>
      <c r="AT574" s="20"/>
      <c r="AU574" s="20"/>
      <c r="AV574" s="20"/>
      <c r="AW574" s="20"/>
      <c r="AX574" s="20"/>
      <c r="AY574" s="20"/>
      <c r="AZ574" s="20"/>
      <c r="BA574" s="20"/>
      <c r="BB574" s="20"/>
      <c r="BC574" s="20"/>
      <c r="BD574" s="20"/>
      <c r="BE574" s="20"/>
      <c r="BF574" s="20"/>
      <c r="BG574" s="20"/>
      <c r="BH574" s="20"/>
      <c r="BI574" s="20"/>
      <c r="BJ574" s="20"/>
      <c r="BK574" s="20"/>
      <c r="BL574" s="20"/>
      <c r="BM574" s="20"/>
      <c r="BN574" s="20"/>
      <c r="BO574" s="20"/>
      <c r="BP574" s="20"/>
      <c r="BQ574" s="20"/>
      <c r="BR574" s="20"/>
      <c r="BS574" s="20"/>
      <c r="BT574" s="20"/>
    </row>
    <row r="575" spans="1:72" ht="15" hidden="1" customHeight="1" x14ac:dyDescent="0.25">
      <c r="A575" s="6">
        <v>1</v>
      </c>
      <c r="B575" s="42" t="s">
        <v>20</v>
      </c>
      <c r="C575" s="572"/>
      <c r="D575" s="574"/>
      <c r="E575" s="101"/>
      <c r="F575" s="575"/>
      <c r="G575" s="575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  <c r="AP575" s="20"/>
      <c r="AQ575" s="20"/>
      <c r="AR575" s="20"/>
      <c r="AS575" s="20"/>
      <c r="AT575" s="20"/>
      <c r="AU575" s="20"/>
      <c r="AV575" s="20"/>
      <c r="AW575" s="20"/>
      <c r="AX575" s="20"/>
      <c r="AY575" s="20"/>
      <c r="AZ575" s="20"/>
      <c r="BA575" s="20"/>
      <c r="BB575" s="20"/>
      <c r="BC575" s="20"/>
      <c r="BD575" s="20"/>
      <c r="BE575" s="20"/>
      <c r="BF575" s="20"/>
      <c r="BG575" s="20"/>
      <c r="BH575" s="20"/>
      <c r="BI575" s="20"/>
      <c r="BJ575" s="20"/>
      <c r="BK575" s="20"/>
      <c r="BL575" s="20"/>
      <c r="BM575" s="20"/>
      <c r="BN575" s="20"/>
      <c r="BO575" s="20"/>
      <c r="BP575" s="20"/>
      <c r="BQ575" s="20"/>
      <c r="BR575" s="20"/>
      <c r="BS575" s="20"/>
      <c r="BT575" s="20"/>
    </row>
    <row r="576" spans="1:72" ht="15" hidden="1" customHeight="1" x14ac:dyDescent="0.25">
      <c r="A576" s="6">
        <v>1</v>
      </c>
      <c r="B576" s="29" t="s">
        <v>26</v>
      </c>
      <c r="C576" s="566">
        <v>240</v>
      </c>
      <c r="D576" s="576">
        <v>100</v>
      </c>
      <c r="E576" s="198">
        <v>8</v>
      </c>
      <c r="F576" s="131">
        <f>ROUND(G576/C576,0)</f>
        <v>3</v>
      </c>
      <c r="G576" s="131">
        <f>ROUND(D576*E576,0)</f>
        <v>800</v>
      </c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  <c r="AP576" s="20"/>
      <c r="AQ576" s="20"/>
      <c r="AR576" s="20"/>
      <c r="AS576" s="20"/>
      <c r="AT576" s="20"/>
      <c r="AU576" s="20"/>
      <c r="AV576" s="20"/>
      <c r="AW576" s="20"/>
      <c r="AX576" s="20"/>
      <c r="AY576" s="20"/>
      <c r="AZ576" s="20"/>
      <c r="BA576" s="20"/>
      <c r="BB576" s="20"/>
      <c r="BC576" s="20"/>
      <c r="BD576" s="20"/>
      <c r="BE576" s="20"/>
      <c r="BF576" s="20"/>
      <c r="BG576" s="20"/>
      <c r="BH576" s="20"/>
      <c r="BI576" s="20"/>
      <c r="BJ576" s="20"/>
      <c r="BK576" s="20"/>
      <c r="BL576" s="20"/>
      <c r="BM576" s="20"/>
      <c r="BN576" s="20"/>
      <c r="BO576" s="20"/>
      <c r="BP576" s="20"/>
      <c r="BQ576" s="20"/>
      <c r="BR576" s="20"/>
      <c r="BS576" s="20"/>
      <c r="BT576" s="20"/>
    </row>
    <row r="577" spans="1:72" ht="15" hidden="1" customHeight="1" x14ac:dyDescent="0.25">
      <c r="A577" s="6">
        <v>1</v>
      </c>
      <c r="B577" s="29" t="s">
        <v>37</v>
      </c>
      <c r="C577" s="566">
        <v>240</v>
      </c>
      <c r="D577" s="3">
        <v>690</v>
      </c>
      <c r="E577" s="198">
        <v>8</v>
      </c>
      <c r="F577" s="3">
        <f>ROUND(G577/C577,0)</f>
        <v>23</v>
      </c>
      <c r="G577" s="3">
        <f>ROUND(D577*E577,0)</f>
        <v>5520</v>
      </c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  <c r="AP577" s="20"/>
      <c r="AQ577" s="20"/>
      <c r="AR577" s="20"/>
      <c r="AS577" s="20"/>
      <c r="AT577" s="20"/>
      <c r="AU577" s="20"/>
      <c r="AV577" s="20"/>
      <c r="AW577" s="20"/>
      <c r="AX577" s="20"/>
      <c r="AY577" s="20"/>
      <c r="AZ577" s="20"/>
      <c r="BA577" s="20"/>
      <c r="BB577" s="20"/>
      <c r="BC577" s="20"/>
      <c r="BD577" s="20"/>
      <c r="BE577" s="20"/>
      <c r="BF577" s="20"/>
      <c r="BG577" s="20"/>
      <c r="BH577" s="20"/>
      <c r="BI577" s="20"/>
      <c r="BJ577" s="20"/>
      <c r="BK577" s="20"/>
      <c r="BL577" s="20"/>
      <c r="BM577" s="20"/>
      <c r="BN577" s="20"/>
      <c r="BO577" s="20"/>
      <c r="BP577" s="20"/>
      <c r="BQ577" s="20"/>
      <c r="BR577" s="20"/>
      <c r="BS577" s="20"/>
      <c r="BT577" s="20"/>
    </row>
    <row r="578" spans="1:72" ht="15" hidden="1" customHeight="1" x14ac:dyDescent="0.25">
      <c r="A578" s="6">
        <v>1</v>
      </c>
      <c r="B578" s="551" t="s">
        <v>136</v>
      </c>
      <c r="C578" s="567"/>
      <c r="D578" s="34">
        <f>SUM(D576:D577)</f>
        <v>790</v>
      </c>
      <c r="E578" s="515">
        <f>G578/D578</f>
        <v>8</v>
      </c>
      <c r="F578" s="34">
        <f t="shared" ref="F578:G578" si="32">SUM(F576:F577)</f>
        <v>26</v>
      </c>
      <c r="G578" s="34">
        <f t="shared" si="32"/>
        <v>6320</v>
      </c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  <c r="AP578" s="20"/>
      <c r="AQ578" s="20"/>
      <c r="AR578" s="20"/>
      <c r="AS578" s="20"/>
      <c r="AT578" s="20"/>
      <c r="AU578" s="20"/>
      <c r="AV578" s="20"/>
      <c r="AW578" s="20"/>
      <c r="AX578" s="20"/>
      <c r="AY578" s="20"/>
      <c r="AZ578" s="20"/>
      <c r="BA578" s="20"/>
      <c r="BB578" s="20"/>
      <c r="BC578" s="20"/>
      <c r="BD578" s="20"/>
      <c r="BE578" s="20"/>
      <c r="BF578" s="20"/>
      <c r="BG578" s="20"/>
      <c r="BH578" s="20"/>
      <c r="BI578" s="20"/>
      <c r="BJ578" s="20"/>
      <c r="BK578" s="20"/>
      <c r="BL578" s="20"/>
      <c r="BM578" s="20"/>
      <c r="BN578" s="20"/>
      <c r="BO578" s="20"/>
      <c r="BP578" s="20"/>
      <c r="BQ578" s="20"/>
      <c r="BR578" s="20"/>
      <c r="BS578" s="20"/>
      <c r="BT578" s="20"/>
    </row>
    <row r="579" spans="1:72" ht="18" hidden="1" customHeight="1" x14ac:dyDescent="0.25">
      <c r="A579" s="6">
        <v>1</v>
      </c>
      <c r="B579" s="31" t="s">
        <v>112</v>
      </c>
      <c r="C579" s="355"/>
      <c r="D579" s="18">
        <f>D574+D578</f>
        <v>1560</v>
      </c>
      <c r="E579" s="17">
        <f>G579/D579</f>
        <v>8.6839743589743588</v>
      </c>
      <c r="F579" s="18">
        <f>F574+F578</f>
        <v>49</v>
      </c>
      <c r="G579" s="18">
        <f>G574+G578</f>
        <v>13547</v>
      </c>
    </row>
    <row r="580" spans="1:72" s="20" customFormat="1" ht="15.75" hidden="1" thickBot="1" x14ac:dyDescent="0.3">
      <c r="A580" s="6">
        <v>1</v>
      </c>
      <c r="B580" s="577" t="s">
        <v>10</v>
      </c>
      <c r="C580" s="578"/>
      <c r="D580" s="578"/>
      <c r="E580" s="578"/>
      <c r="F580" s="578"/>
      <c r="G580" s="578"/>
    </row>
    <row r="581" spans="1:72" s="20" customFormat="1" hidden="1" x14ac:dyDescent="0.25">
      <c r="A581" s="6">
        <v>1</v>
      </c>
      <c r="B581" s="592"/>
      <c r="C581" s="568"/>
      <c r="D581" s="230"/>
      <c r="E581" s="230"/>
      <c r="F581" s="230"/>
      <c r="G581" s="230"/>
    </row>
    <row r="582" spans="1:72" s="20" customFormat="1" ht="15.75" hidden="1" x14ac:dyDescent="0.25">
      <c r="A582" s="6">
        <v>1</v>
      </c>
      <c r="B582" s="531" t="s">
        <v>188</v>
      </c>
      <c r="C582" s="383"/>
      <c r="D582" s="3"/>
      <c r="E582" s="3"/>
      <c r="F582" s="3"/>
      <c r="G582" s="3"/>
    </row>
    <row r="583" spans="1:72" s="20" customFormat="1" hidden="1" x14ac:dyDescent="0.25">
      <c r="A583" s="6">
        <v>1</v>
      </c>
      <c r="B583" s="330" t="s">
        <v>4</v>
      </c>
      <c r="C583" s="383"/>
      <c r="D583" s="3"/>
      <c r="E583" s="3"/>
      <c r="F583" s="3"/>
      <c r="G583" s="3"/>
    </row>
    <row r="584" spans="1:72" s="20" customFormat="1" hidden="1" x14ac:dyDescent="0.25">
      <c r="A584" s="6">
        <v>1</v>
      </c>
      <c r="B584" s="4" t="s">
        <v>37</v>
      </c>
      <c r="C584" s="202">
        <v>340</v>
      </c>
      <c r="D584" s="3">
        <v>85</v>
      </c>
      <c r="E584" s="198">
        <v>11</v>
      </c>
      <c r="F584" s="3">
        <f>ROUND(G584/C584,0)</f>
        <v>3</v>
      </c>
      <c r="G584" s="3">
        <f>ROUND(D584*E584,0)</f>
        <v>935</v>
      </c>
    </row>
    <row r="585" spans="1:72" s="20" customFormat="1" hidden="1" x14ac:dyDescent="0.25">
      <c r="A585" s="6">
        <v>1</v>
      </c>
      <c r="B585" s="294" t="s">
        <v>5</v>
      </c>
      <c r="C585" s="383"/>
      <c r="D585" s="18">
        <f t="shared" ref="D585" si="33">D584</f>
        <v>85</v>
      </c>
      <c r="E585" s="579">
        <f t="shared" ref="E585:G585" si="34">E584</f>
        <v>11</v>
      </c>
      <c r="F585" s="18">
        <f t="shared" si="34"/>
        <v>3</v>
      </c>
      <c r="G585" s="18">
        <f t="shared" si="34"/>
        <v>935</v>
      </c>
    </row>
    <row r="586" spans="1:72" s="45" customFormat="1" ht="18.75" hidden="1" customHeight="1" x14ac:dyDescent="0.25">
      <c r="A586" s="6">
        <v>1</v>
      </c>
      <c r="B586" s="21" t="s">
        <v>195</v>
      </c>
      <c r="C586" s="21"/>
      <c r="D586" s="73"/>
      <c r="E586" s="44"/>
      <c r="F586" s="44"/>
      <c r="G586" s="44"/>
    </row>
    <row r="587" spans="1:72" s="45" customFormat="1" ht="30" hidden="1" x14ac:dyDescent="0.25">
      <c r="A587" s="6">
        <v>1</v>
      </c>
      <c r="B587" s="23" t="s">
        <v>314</v>
      </c>
      <c r="C587" s="46"/>
      <c r="D587" s="44">
        <f>SUM(D589,D590,D591,D592)+D588/2.7</f>
        <v>8174.4444444444443</v>
      </c>
      <c r="E587" s="44"/>
      <c r="F587" s="44"/>
      <c r="G587" s="44"/>
    </row>
    <row r="588" spans="1:72" s="45" customFormat="1" hidden="1" x14ac:dyDescent="0.25">
      <c r="A588" s="6">
        <v>1</v>
      </c>
      <c r="B588" s="23" t="s">
        <v>278</v>
      </c>
      <c r="C588" s="28"/>
      <c r="D588" s="3">
        <v>741</v>
      </c>
      <c r="E588" s="28"/>
      <c r="F588" s="28"/>
      <c r="G588" s="28"/>
    </row>
    <row r="589" spans="1:72" s="45" customFormat="1" hidden="1" x14ac:dyDescent="0.25">
      <c r="A589" s="6">
        <v>1</v>
      </c>
      <c r="B589" s="47" t="s">
        <v>196</v>
      </c>
      <c r="C589" s="46"/>
      <c r="D589" s="44"/>
      <c r="E589" s="44"/>
      <c r="F589" s="44"/>
      <c r="G589" s="44"/>
    </row>
    <row r="590" spans="1:72" s="45" customFormat="1" ht="17.25" hidden="1" customHeight="1" x14ac:dyDescent="0.25">
      <c r="A590" s="6">
        <v>1</v>
      </c>
      <c r="B590" s="47" t="s">
        <v>197</v>
      </c>
      <c r="C590" s="46"/>
      <c r="D590" s="3">
        <v>1400</v>
      </c>
      <c r="E590" s="44"/>
      <c r="F590" s="44"/>
      <c r="G590" s="44"/>
    </row>
    <row r="591" spans="1:72" s="45" customFormat="1" ht="30" hidden="1" x14ac:dyDescent="0.25">
      <c r="A591" s="6">
        <v>1</v>
      </c>
      <c r="B591" s="47" t="s">
        <v>198</v>
      </c>
      <c r="C591" s="46"/>
      <c r="D591" s="3"/>
      <c r="E591" s="44"/>
      <c r="F591" s="44"/>
      <c r="G591" s="44"/>
    </row>
    <row r="592" spans="1:72" s="45" customFormat="1" hidden="1" x14ac:dyDescent="0.25">
      <c r="A592" s="6">
        <v>1</v>
      </c>
      <c r="B592" s="23" t="s">
        <v>199</v>
      </c>
      <c r="C592" s="46"/>
      <c r="D592" s="3">
        <v>6500</v>
      </c>
      <c r="E592" s="44"/>
      <c r="F592" s="44"/>
      <c r="G592" s="44"/>
    </row>
    <row r="593" spans="1:8" s="45" customFormat="1" ht="45" hidden="1" x14ac:dyDescent="0.25">
      <c r="A593" s="6">
        <v>1</v>
      </c>
      <c r="B593" s="23" t="s">
        <v>277</v>
      </c>
      <c r="C593" s="46"/>
      <c r="D593" s="13">
        <v>176</v>
      </c>
      <c r="E593" s="44"/>
      <c r="F593" s="44"/>
      <c r="G593" s="44"/>
      <c r="H593" s="74"/>
    </row>
    <row r="594" spans="1:8" s="20" customFormat="1" hidden="1" x14ac:dyDescent="0.25">
      <c r="A594" s="6">
        <v>1</v>
      </c>
      <c r="B594" s="24" t="s">
        <v>114</v>
      </c>
      <c r="C594" s="22"/>
      <c r="D594" s="3">
        <f>D595+D596</f>
        <v>11241.764705882353</v>
      </c>
      <c r="E594" s="3"/>
      <c r="F594" s="3"/>
      <c r="G594" s="3"/>
    </row>
    <row r="595" spans="1:8" s="20" customFormat="1" hidden="1" x14ac:dyDescent="0.25">
      <c r="A595" s="6">
        <v>1</v>
      </c>
      <c r="B595" s="24" t="s">
        <v>251</v>
      </c>
      <c r="C595" s="178"/>
      <c r="D595" s="3">
        <v>8576</v>
      </c>
      <c r="E595" s="3"/>
      <c r="F595" s="3"/>
      <c r="G595" s="3"/>
    </row>
    <row r="596" spans="1:8" s="20" customFormat="1" hidden="1" x14ac:dyDescent="0.25">
      <c r="A596" s="6">
        <v>1</v>
      </c>
      <c r="B596" s="24" t="s">
        <v>253</v>
      </c>
      <c r="C596" s="178"/>
      <c r="D596" s="13">
        <f>D597/8.5</f>
        <v>2665.7647058823532</v>
      </c>
      <c r="E596" s="3"/>
      <c r="F596" s="3"/>
      <c r="G596" s="3"/>
    </row>
    <row r="597" spans="1:8" s="45" customFormat="1" hidden="1" x14ac:dyDescent="0.25">
      <c r="A597" s="6">
        <v>1</v>
      </c>
      <c r="B597" s="43" t="s">
        <v>252</v>
      </c>
      <c r="C597" s="234"/>
      <c r="D597" s="3">
        <v>22659</v>
      </c>
      <c r="E597" s="44"/>
      <c r="F597" s="44"/>
      <c r="G597" s="44"/>
    </row>
    <row r="598" spans="1:8" s="45" customFormat="1" ht="15.75" hidden="1" customHeight="1" x14ac:dyDescent="0.25">
      <c r="A598" s="6">
        <v>1</v>
      </c>
      <c r="B598" s="48" t="s">
        <v>200</v>
      </c>
      <c r="C598" s="49"/>
      <c r="D598" s="46">
        <f>D587+ROUND(D595*3.2,0)+D597/3.9</f>
        <v>41427.444444444445</v>
      </c>
      <c r="E598" s="50"/>
      <c r="F598" s="50"/>
      <c r="G598" s="50"/>
    </row>
    <row r="599" spans="1:8" s="45" customFormat="1" ht="15.75" hidden="1" customHeight="1" x14ac:dyDescent="0.25">
      <c r="A599" s="6">
        <v>1</v>
      </c>
      <c r="B599" s="21" t="s">
        <v>147</v>
      </c>
      <c r="C599" s="22"/>
      <c r="D599" s="3"/>
      <c r="E599" s="50"/>
      <c r="F599" s="50"/>
      <c r="G599" s="50"/>
    </row>
    <row r="600" spans="1:8" s="45" customFormat="1" ht="30.75" hidden="1" customHeight="1" x14ac:dyDescent="0.25">
      <c r="A600" s="6">
        <v>1</v>
      </c>
      <c r="B600" s="23" t="s">
        <v>314</v>
      </c>
      <c r="C600" s="22"/>
      <c r="D600" s="3">
        <f>SUM(D601,D602,D609,D615,D616,D617)</f>
        <v>3725</v>
      </c>
      <c r="E600" s="50"/>
      <c r="F600" s="50"/>
      <c r="G600" s="50"/>
    </row>
    <row r="601" spans="1:8" s="45" customFormat="1" ht="15.75" hidden="1" customHeight="1" x14ac:dyDescent="0.25">
      <c r="A601" s="6">
        <v>1</v>
      </c>
      <c r="B601" s="23" t="s">
        <v>196</v>
      </c>
      <c r="C601" s="22"/>
      <c r="D601" s="3"/>
      <c r="E601" s="50"/>
      <c r="F601" s="50"/>
      <c r="G601" s="50"/>
    </row>
    <row r="602" spans="1:8" s="45" customFormat="1" ht="15.75" hidden="1" customHeight="1" x14ac:dyDescent="0.25">
      <c r="A602" s="6">
        <v>1</v>
      </c>
      <c r="B602" s="47" t="s">
        <v>201</v>
      </c>
      <c r="C602" s="22"/>
      <c r="D602" s="3">
        <f>D603+D604+D605+D607</f>
        <v>2525</v>
      </c>
      <c r="E602" s="50"/>
      <c r="F602" s="50"/>
      <c r="G602" s="50"/>
    </row>
    <row r="603" spans="1:8" s="45" customFormat="1" ht="19.5" hidden="1" customHeight="1" x14ac:dyDescent="0.25">
      <c r="A603" s="6">
        <v>1</v>
      </c>
      <c r="B603" s="51" t="s">
        <v>202</v>
      </c>
      <c r="C603" s="22"/>
      <c r="D603" s="44">
        <v>2034</v>
      </c>
      <c r="E603" s="50"/>
      <c r="F603" s="50"/>
      <c r="G603" s="50"/>
    </row>
    <row r="604" spans="1:8" s="45" customFormat="1" ht="15.75" hidden="1" customHeight="1" x14ac:dyDescent="0.25">
      <c r="A604" s="6">
        <v>1</v>
      </c>
      <c r="B604" s="51" t="s">
        <v>203</v>
      </c>
      <c r="C604" s="22"/>
      <c r="D604" s="44">
        <v>491</v>
      </c>
      <c r="E604" s="50"/>
      <c r="F604" s="50"/>
      <c r="G604" s="50"/>
    </row>
    <row r="605" spans="1:8" s="45" customFormat="1" ht="30.75" hidden="1" customHeight="1" x14ac:dyDescent="0.25">
      <c r="A605" s="6">
        <v>1</v>
      </c>
      <c r="B605" s="51" t="s">
        <v>204</v>
      </c>
      <c r="C605" s="22"/>
      <c r="D605" s="44"/>
      <c r="E605" s="50"/>
      <c r="F605" s="50"/>
      <c r="G605" s="50"/>
    </row>
    <row r="606" spans="1:8" s="45" customFormat="1" hidden="1" x14ac:dyDescent="0.25">
      <c r="A606" s="6">
        <v>1</v>
      </c>
      <c r="B606" s="51" t="s">
        <v>205</v>
      </c>
      <c r="C606" s="22"/>
      <c r="D606" s="44"/>
      <c r="E606" s="50"/>
      <c r="F606" s="50"/>
      <c r="G606" s="50"/>
    </row>
    <row r="607" spans="1:8" s="45" customFormat="1" ht="30" hidden="1" x14ac:dyDescent="0.25">
      <c r="A607" s="6">
        <v>1</v>
      </c>
      <c r="B607" s="51" t="s">
        <v>206</v>
      </c>
      <c r="C607" s="22"/>
      <c r="D607" s="44"/>
      <c r="E607" s="50"/>
      <c r="F607" s="50"/>
      <c r="G607" s="50"/>
    </row>
    <row r="608" spans="1:8" s="45" customFormat="1" hidden="1" x14ac:dyDescent="0.25">
      <c r="A608" s="6">
        <v>1</v>
      </c>
      <c r="B608" s="51" t="s">
        <v>205</v>
      </c>
      <c r="C608" s="22"/>
      <c r="D608" s="75"/>
      <c r="E608" s="50"/>
      <c r="F608" s="50"/>
      <c r="G608" s="50"/>
    </row>
    <row r="609" spans="1:7" s="45" customFormat="1" ht="30" hidden="1" customHeight="1" x14ac:dyDescent="0.25">
      <c r="A609" s="6">
        <v>1</v>
      </c>
      <c r="B609" s="47" t="s">
        <v>207</v>
      </c>
      <c r="C609" s="22"/>
      <c r="D609" s="3">
        <f>SUM(D610,D611,D613)</f>
        <v>1200</v>
      </c>
      <c r="E609" s="50"/>
      <c r="F609" s="50"/>
      <c r="G609" s="50"/>
    </row>
    <row r="610" spans="1:7" s="45" customFormat="1" ht="30" hidden="1" x14ac:dyDescent="0.25">
      <c r="A610" s="6">
        <v>1</v>
      </c>
      <c r="B610" s="51" t="s">
        <v>208</v>
      </c>
      <c r="C610" s="22"/>
      <c r="D610" s="3">
        <v>1200</v>
      </c>
      <c r="E610" s="50"/>
      <c r="F610" s="50"/>
      <c r="G610" s="50"/>
    </row>
    <row r="611" spans="1:7" s="45" customFormat="1" ht="45" hidden="1" x14ac:dyDescent="0.25">
      <c r="A611" s="6">
        <v>1</v>
      </c>
      <c r="B611" s="51" t="s">
        <v>209</v>
      </c>
      <c r="C611" s="22"/>
      <c r="D611" s="41"/>
      <c r="E611" s="50"/>
      <c r="F611" s="50"/>
      <c r="G611" s="50"/>
    </row>
    <row r="612" spans="1:7" s="45" customFormat="1" hidden="1" x14ac:dyDescent="0.25">
      <c r="A612" s="6">
        <v>1</v>
      </c>
      <c r="B612" s="51" t="s">
        <v>205</v>
      </c>
      <c r="C612" s="22"/>
      <c r="D612" s="41"/>
      <c r="E612" s="50"/>
      <c r="F612" s="50"/>
      <c r="G612" s="50"/>
    </row>
    <row r="613" spans="1:7" s="45" customFormat="1" ht="45" hidden="1" x14ac:dyDescent="0.25">
      <c r="A613" s="6">
        <v>1</v>
      </c>
      <c r="B613" s="51" t="s">
        <v>210</v>
      </c>
      <c r="C613" s="22"/>
      <c r="D613" s="41"/>
      <c r="E613" s="50"/>
      <c r="F613" s="50"/>
      <c r="G613" s="50"/>
    </row>
    <row r="614" spans="1:7" s="45" customFormat="1" hidden="1" x14ac:dyDescent="0.25">
      <c r="A614" s="6">
        <v>1</v>
      </c>
      <c r="B614" s="51" t="s">
        <v>205</v>
      </c>
      <c r="C614" s="22"/>
      <c r="D614" s="41"/>
      <c r="E614" s="50"/>
      <c r="F614" s="50"/>
      <c r="G614" s="50"/>
    </row>
    <row r="615" spans="1:7" s="45" customFormat="1" ht="31.5" hidden="1" customHeight="1" x14ac:dyDescent="0.25">
      <c r="A615" s="6">
        <v>1</v>
      </c>
      <c r="B615" s="47" t="s">
        <v>211</v>
      </c>
      <c r="C615" s="22"/>
      <c r="D615" s="3"/>
      <c r="E615" s="50"/>
      <c r="F615" s="50"/>
      <c r="G615" s="50"/>
    </row>
    <row r="616" spans="1:7" s="45" customFormat="1" ht="15.75" hidden="1" customHeight="1" x14ac:dyDescent="0.25">
      <c r="A616" s="6">
        <v>1</v>
      </c>
      <c r="B616" s="47" t="s">
        <v>212</v>
      </c>
      <c r="C616" s="22"/>
      <c r="D616" s="3"/>
      <c r="E616" s="50"/>
      <c r="F616" s="50"/>
      <c r="G616" s="50"/>
    </row>
    <row r="617" spans="1:7" s="45" customFormat="1" ht="15.75" hidden="1" customHeight="1" x14ac:dyDescent="0.25">
      <c r="A617" s="6">
        <v>1</v>
      </c>
      <c r="B617" s="23" t="s">
        <v>213</v>
      </c>
      <c r="C617" s="22"/>
      <c r="D617" s="3"/>
      <c r="E617" s="50"/>
      <c r="F617" s="50"/>
      <c r="G617" s="50"/>
    </row>
    <row r="618" spans="1:7" s="45" customFormat="1" hidden="1" x14ac:dyDescent="0.25">
      <c r="A618" s="6">
        <v>1</v>
      </c>
      <c r="B618" s="24" t="s">
        <v>114</v>
      </c>
      <c r="C618" s="46"/>
      <c r="D618" s="44"/>
      <c r="E618" s="50"/>
      <c r="F618" s="50"/>
      <c r="G618" s="50"/>
    </row>
    <row r="619" spans="1:7" s="45" customFormat="1" hidden="1" x14ac:dyDescent="0.25">
      <c r="A619" s="6">
        <v>1</v>
      </c>
      <c r="B619" s="43" t="s">
        <v>144</v>
      </c>
      <c r="C619" s="46"/>
      <c r="D619" s="75"/>
      <c r="E619" s="50"/>
      <c r="F619" s="50"/>
      <c r="G619" s="50"/>
    </row>
    <row r="620" spans="1:7" s="20" customFormat="1" ht="30" hidden="1" x14ac:dyDescent="0.25">
      <c r="A620" s="6">
        <v>1</v>
      </c>
      <c r="B620" s="24" t="s">
        <v>115</v>
      </c>
      <c r="C620" s="22"/>
      <c r="D620" s="3">
        <v>200</v>
      </c>
      <c r="E620" s="3"/>
      <c r="F620" s="3"/>
      <c r="G620" s="3"/>
    </row>
    <row r="621" spans="1:7" s="45" customFormat="1" ht="15.75" hidden="1" customHeight="1" x14ac:dyDescent="0.25">
      <c r="A621" s="6">
        <v>1</v>
      </c>
      <c r="B621" s="24" t="s">
        <v>214</v>
      </c>
      <c r="C621" s="22"/>
      <c r="D621" s="3"/>
      <c r="E621" s="50"/>
      <c r="F621" s="50"/>
      <c r="G621" s="50"/>
    </row>
    <row r="622" spans="1:7" s="45" customFormat="1" hidden="1" x14ac:dyDescent="0.25">
      <c r="A622" s="6">
        <v>1</v>
      </c>
      <c r="B622" s="52" t="s">
        <v>215</v>
      </c>
      <c r="C622" s="22"/>
      <c r="D622" s="3"/>
      <c r="E622" s="50"/>
      <c r="F622" s="50"/>
      <c r="G622" s="50"/>
    </row>
    <row r="623" spans="1:7" s="45" customFormat="1" hidden="1" x14ac:dyDescent="0.25">
      <c r="A623" s="6">
        <v>1</v>
      </c>
      <c r="B623" s="53" t="s">
        <v>146</v>
      </c>
      <c r="C623" s="22"/>
      <c r="D623" s="18">
        <f>D600+ROUND(D618*3.2,0)+D620</f>
        <v>3925</v>
      </c>
      <c r="E623" s="50"/>
      <c r="F623" s="50"/>
      <c r="G623" s="50"/>
    </row>
    <row r="624" spans="1:7" s="45" customFormat="1" hidden="1" x14ac:dyDescent="0.25">
      <c r="A624" s="6">
        <v>1</v>
      </c>
      <c r="B624" s="54" t="s">
        <v>145</v>
      </c>
      <c r="C624" s="22"/>
      <c r="D624" s="18">
        <f>SUM(D598,D623)</f>
        <v>45352.444444444445</v>
      </c>
      <c r="E624" s="50"/>
      <c r="F624" s="50"/>
      <c r="G624" s="50"/>
    </row>
    <row r="625" spans="1:7" s="20" customFormat="1" hidden="1" x14ac:dyDescent="0.25">
      <c r="A625" s="6">
        <v>1</v>
      </c>
      <c r="B625" s="33" t="s">
        <v>7</v>
      </c>
      <c r="C625" s="572"/>
      <c r="D625" s="18"/>
      <c r="E625" s="18"/>
      <c r="F625" s="3"/>
      <c r="G625" s="3"/>
    </row>
    <row r="626" spans="1:7" s="20" customFormat="1" hidden="1" x14ac:dyDescent="0.25">
      <c r="A626" s="6">
        <v>1</v>
      </c>
      <c r="B626" s="42" t="s">
        <v>20</v>
      </c>
      <c r="C626" s="572"/>
      <c r="D626" s="18"/>
      <c r="E626" s="580"/>
      <c r="F626" s="3"/>
      <c r="G626" s="3"/>
    </row>
    <row r="627" spans="1:7" s="20" customFormat="1" hidden="1" x14ac:dyDescent="0.25">
      <c r="A627" s="6">
        <v>1</v>
      </c>
      <c r="B627" s="30" t="s">
        <v>37</v>
      </c>
      <c r="C627" s="566">
        <v>240</v>
      </c>
      <c r="D627" s="3">
        <v>310</v>
      </c>
      <c r="E627" s="198">
        <v>8</v>
      </c>
      <c r="F627" s="3">
        <f>ROUND(G627/C627,0)</f>
        <v>10</v>
      </c>
      <c r="G627" s="3">
        <f>ROUND(D627*E627,0)</f>
        <v>2480</v>
      </c>
    </row>
    <row r="628" spans="1:7" s="20" customFormat="1" hidden="1" x14ac:dyDescent="0.25">
      <c r="A628" s="6">
        <v>1</v>
      </c>
      <c r="B628" s="551" t="s">
        <v>136</v>
      </c>
      <c r="C628" s="567"/>
      <c r="D628" s="34">
        <f t="shared" ref="D628" si="35">D627</f>
        <v>310</v>
      </c>
      <c r="E628" s="515">
        <f t="shared" ref="E628:G629" si="36">E627</f>
        <v>8</v>
      </c>
      <c r="F628" s="34">
        <f t="shared" si="36"/>
        <v>10</v>
      </c>
      <c r="G628" s="34">
        <f t="shared" si="36"/>
        <v>2480</v>
      </c>
    </row>
    <row r="629" spans="1:7" s="20" customFormat="1" ht="21" hidden="1" customHeight="1" x14ac:dyDescent="0.25">
      <c r="A629" s="6">
        <v>1</v>
      </c>
      <c r="B629" s="31" t="s">
        <v>112</v>
      </c>
      <c r="C629" s="355"/>
      <c r="D629" s="18">
        <f t="shared" ref="D629" si="37">D628</f>
        <v>310</v>
      </c>
      <c r="E629" s="17">
        <f>G629/D629</f>
        <v>8</v>
      </c>
      <c r="F629" s="18">
        <f>F628</f>
        <v>10</v>
      </c>
      <c r="G629" s="18">
        <f t="shared" si="36"/>
        <v>2480</v>
      </c>
    </row>
    <row r="630" spans="1:7" s="20" customFormat="1" ht="15.75" hidden="1" thickBot="1" x14ac:dyDescent="0.3">
      <c r="A630" s="6">
        <v>1</v>
      </c>
      <c r="B630" s="557" t="s">
        <v>10</v>
      </c>
      <c r="C630" s="558"/>
      <c r="D630" s="558"/>
      <c r="E630" s="558"/>
      <c r="F630" s="558"/>
      <c r="G630" s="558"/>
    </row>
    <row r="631" spans="1:7" s="20" customFormat="1" ht="15.75" x14ac:dyDescent="0.25">
      <c r="A631" s="6">
        <v>1</v>
      </c>
      <c r="B631" s="618" t="s">
        <v>137</v>
      </c>
      <c r="C631" s="401"/>
      <c r="D631" s="488"/>
      <c r="E631" s="489"/>
      <c r="F631" s="489"/>
      <c r="G631" s="489"/>
    </row>
    <row r="632" spans="1:7" s="20" customFormat="1" ht="31.5" x14ac:dyDescent="0.25">
      <c r="A632" s="6">
        <v>1</v>
      </c>
      <c r="B632" s="32" t="s">
        <v>160</v>
      </c>
      <c r="C632" s="16"/>
      <c r="D632" s="619">
        <v>1690</v>
      </c>
      <c r="E632" s="16"/>
      <c r="F632" s="406"/>
      <c r="G632" s="406"/>
    </row>
    <row r="633" spans="1:7" s="20" customFormat="1" ht="31.5" x14ac:dyDescent="0.25">
      <c r="A633" s="6">
        <v>1</v>
      </c>
      <c r="B633" s="32" t="s">
        <v>161</v>
      </c>
      <c r="C633" s="16"/>
      <c r="D633" s="619">
        <v>5769</v>
      </c>
      <c r="E633" s="16"/>
      <c r="F633" s="406"/>
      <c r="G633" s="406"/>
    </row>
    <row r="634" spans="1:7" s="20" customFormat="1" ht="16.5" thickBot="1" x14ac:dyDescent="0.3">
      <c r="A634" s="6">
        <v>1</v>
      </c>
      <c r="B634" s="32" t="s">
        <v>181</v>
      </c>
      <c r="C634" s="16"/>
      <c r="D634" s="619">
        <v>150</v>
      </c>
      <c r="E634" s="16"/>
      <c r="F634" s="406"/>
      <c r="G634" s="406"/>
    </row>
    <row r="635" spans="1:7" s="20" customFormat="1" ht="15.75" thickBot="1" x14ac:dyDescent="0.3">
      <c r="A635" s="6">
        <v>1</v>
      </c>
      <c r="B635" s="432" t="s">
        <v>10</v>
      </c>
      <c r="C635" s="482"/>
      <c r="D635" s="483"/>
      <c r="E635" s="484"/>
      <c r="F635" s="484"/>
      <c r="G635" s="484"/>
    </row>
    <row r="636" spans="1:7" ht="36.75" hidden="1" customHeight="1" x14ac:dyDescent="0.25">
      <c r="A636" s="6">
        <v>1</v>
      </c>
      <c r="B636" s="653" t="s">
        <v>171</v>
      </c>
      <c r="C636" s="654"/>
      <c r="D636" s="581">
        <f>D637+D639</f>
        <v>81040</v>
      </c>
      <c r="E636" s="521"/>
      <c r="F636" s="521"/>
      <c r="G636" s="521"/>
    </row>
    <row r="637" spans="1:7" ht="18" hidden="1" customHeight="1" x14ac:dyDescent="0.25">
      <c r="A637" s="6">
        <v>1</v>
      </c>
      <c r="B637" s="39" t="s">
        <v>162</v>
      </c>
      <c r="C637" s="521"/>
      <c r="D637" s="581">
        <f>D638</f>
        <v>81000</v>
      </c>
      <c r="E637" s="521"/>
      <c r="F637" s="521"/>
      <c r="G637" s="521"/>
    </row>
    <row r="638" spans="1:7" ht="16.5" hidden="1" customHeight="1" x14ac:dyDescent="0.25">
      <c r="A638" s="6">
        <v>1</v>
      </c>
      <c r="B638" s="40" t="s">
        <v>163</v>
      </c>
      <c r="C638" s="521"/>
      <c r="D638" s="521">
        <v>81000</v>
      </c>
      <c r="E638" s="521"/>
      <c r="F638" s="521"/>
      <c r="G638" s="521"/>
    </row>
    <row r="639" spans="1:7" ht="21" hidden="1" customHeight="1" x14ac:dyDescent="0.25">
      <c r="A639" s="6">
        <v>1</v>
      </c>
      <c r="B639" s="39" t="s">
        <v>164</v>
      </c>
      <c r="C639" s="521"/>
      <c r="D639" s="581">
        <f>D640</f>
        <v>40</v>
      </c>
      <c r="E639" s="521"/>
      <c r="F639" s="521"/>
      <c r="G639" s="521"/>
    </row>
    <row r="640" spans="1:7" ht="32.25" hidden="1" customHeight="1" x14ac:dyDescent="0.25">
      <c r="A640" s="6">
        <v>1</v>
      </c>
      <c r="B640" s="40" t="s">
        <v>165</v>
      </c>
      <c r="C640" s="521"/>
      <c r="D640" s="521">
        <v>40</v>
      </c>
      <c r="E640" s="521"/>
      <c r="F640" s="521"/>
      <c r="G640" s="521"/>
    </row>
    <row r="641" spans="1:7" ht="21" hidden="1" customHeight="1" thickBot="1" x14ac:dyDescent="0.3">
      <c r="A641" s="6">
        <v>1</v>
      </c>
      <c r="B641" s="242" t="s">
        <v>10</v>
      </c>
      <c r="C641" s="242"/>
      <c r="D641" s="242"/>
      <c r="E641" s="242"/>
      <c r="F641" s="242"/>
      <c r="G641" s="242"/>
    </row>
  </sheetData>
  <autoFilter ref="A7:BT641"/>
  <mergeCells count="8">
    <mergeCell ref="H6:I6"/>
    <mergeCell ref="G4:G6"/>
    <mergeCell ref="B2:G3"/>
    <mergeCell ref="B636:C636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8"/>
  <sheetViews>
    <sheetView zoomScale="80" zoomScaleNormal="80" zoomScaleSheetLayoutView="75" workbookViewId="0">
      <pane xSplit="1" ySplit="6" topLeftCell="B10" activePane="bottomRight" state="frozen"/>
      <selection activeCell="B3" sqref="B3:G4"/>
      <selection pane="topRight" activeCell="B3" sqref="B3:G4"/>
      <selection pane="bottomLeft" activeCell="B3" sqref="B3:G4"/>
      <selection pane="bottomRight" activeCell="B3" sqref="B3:G5"/>
    </sheetView>
  </sheetViews>
  <sheetFormatPr defaultColWidth="11.42578125" defaultRowHeight="15" x14ac:dyDescent="0.25"/>
  <cols>
    <col min="1" max="1" width="43.28515625" style="94" customWidth="1"/>
    <col min="2" max="2" width="11.7109375" style="94" hidden="1" customWidth="1"/>
    <col min="3" max="3" width="12.28515625" style="94" customWidth="1"/>
    <col min="4" max="4" width="11.42578125" style="94" customWidth="1"/>
    <col min="5" max="5" width="10.42578125" style="94" customWidth="1"/>
    <col min="6" max="6" width="10.7109375" style="94" customWidth="1"/>
    <col min="7" max="16384" width="11.42578125" style="94"/>
  </cols>
  <sheetData>
    <row r="1" spans="1:6" s="65" customFormat="1" ht="18.75" customHeight="1" x14ac:dyDescent="0.25">
      <c r="A1" s="655" t="s">
        <v>285</v>
      </c>
      <c r="B1" s="656"/>
      <c r="C1" s="656"/>
      <c r="D1" s="656"/>
      <c r="E1" s="656"/>
      <c r="F1" s="656"/>
    </row>
    <row r="2" spans="1:6" ht="15.75" customHeight="1" thickBot="1" x14ac:dyDescent="0.3">
      <c r="A2" s="656"/>
      <c r="B2" s="656"/>
      <c r="C2" s="656"/>
      <c r="D2" s="656"/>
      <c r="E2" s="656"/>
      <c r="F2" s="656"/>
    </row>
    <row r="3" spans="1:6" ht="27" customHeight="1" x14ac:dyDescent="0.3">
      <c r="A3" s="8" t="s">
        <v>170</v>
      </c>
      <c r="B3" s="634" t="s">
        <v>1</v>
      </c>
      <c r="C3" s="657" t="s">
        <v>248</v>
      </c>
      <c r="D3" s="640" t="s">
        <v>0</v>
      </c>
      <c r="E3" s="634" t="s">
        <v>2</v>
      </c>
      <c r="F3" s="637" t="s">
        <v>194</v>
      </c>
    </row>
    <row r="4" spans="1:6" ht="30.75" customHeight="1" x14ac:dyDescent="0.3">
      <c r="A4" s="9"/>
      <c r="B4" s="635"/>
      <c r="C4" s="658"/>
      <c r="D4" s="641"/>
      <c r="E4" s="635"/>
      <c r="F4" s="638"/>
    </row>
    <row r="5" spans="1:6" ht="34.5" customHeight="1" thickBot="1" x14ac:dyDescent="0.3">
      <c r="A5" s="10" t="s">
        <v>3</v>
      </c>
      <c r="B5" s="636"/>
      <c r="C5" s="659"/>
      <c r="D5" s="642"/>
      <c r="E5" s="636"/>
      <c r="F5" s="639"/>
    </row>
    <row r="6" spans="1:6" ht="15.75" thickBot="1" x14ac:dyDescent="0.3">
      <c r="A6" s="11">
        <v>1</v>
      </c>
      <c r="B6" s="12">
        <v>2</v>
      </c>
      <c r="C6" s="12">
        <v>3</v>
      </c>
      <c r="D6" s="12">
        <v>4</v>
      </c>
      <c r="E6" s="11">
        <v>5</v>
      </c>
      <c r="F6" s="12">
        <v>6</v>
      </c>
    </row>
    <row r="7" spans="1:6" s="45" customFormat="1" ht="29.25" x14ac:dyDescent="0.25">
      <c r="A7" s="61" t="s">
        <v>142</v>
      </c>
      <c r="B7" s="582"/>
      <c r="C7" s="582"/>
      <c r="D7" s="99"/>
      <c r="E7" s="99"/>
      <c r="F7" s="99"/>
    </row>
    <row r="8" spans="1:6" s="45" customFormat="1" x14ac:dyDescent="0.25">
      <c r="A8" s="68" t="s">
        <v>4</v>
      </c>
      <c r="B8" s="582"/>
      <c r="C8" s="582"/>
      <c r="D8" s="44"/>
      <c r="E8" s="44"/>
      <c r="F8" s="44"/>
    </row>
    <row r="9" spans="1:6" s="45" customFormat="1" x14ac:dyDescent="0.25">
      <c r="A9" s="58" t="s">
        <v>11</v>
      </c>
      <c r="B9" s="2">
        <v>340</v>
      </c>
      <c r="C9" s="44">
        <v>650</v>
      </c>
      <c r="D9" s="91">
        <v>8.5</v>
      </c>
      <c r="E9" s="99">
        <f t="shared" ref="E9:E16" si="0">ROUND(F9/B9,0)</f>
        <v>16</v>
      </c>
      <c r="F9" s="3">
        <f t="shared" ref="F9:F16" si="1">ROUND(C9*D9,0)</f>
        <v>5525</v>
      </c>
    </row>
    <row r="10" spans="1:6" s="45" customFormat="1" x14ac:dyDescent="0.25">
      <c r="A10" s="58" t="s">
        <v>21</v>
      </c>
      <c r="B10" s="2">
        <v>340</v>
      </c>
      <c r="C10" s="44">
        <v>470</v>
      </c>
      <c r="D10" s="91">
        <v>9.5</v>
      </c>
      <c r="E10" s="99">
        <f t="shared" si="0"/>
        <v>13</v>
      </c>
      <c r="F10" s="3">
        <f t="shared" si="1"/>
        <v>4465</v>
      </c>
    </row>
    <row r="11" spans="1:6" s="45" customFormat="1" x14ac:dyDescent="0.25">
      <c r="A11" s="58" t="s">
        <v>57</v>
      </c>
      <c r="B11" s="2">
        <v>340</v>
      </c>
      <c r="C11" s="44">
        <v>140</v>
      </c>
      <c r="D11" s="91">
        <v>11.6</v>
      </c>
      <c r="E11" s="99">
        <f t="shared" si="0"/>
        <v>5</v>
      </c>
      <c r="F11" s="3">
        <f t="shared" si="1"/>
        <v>1624</v>
      </c>
    </row>
    <row r="12" spans="1:6" s="45" customFormat="1" x14ac:dyDescent="0.25">
      <c r="A12" s="58" t="s">
        <v>28</v>
      </c>
      <c r="B12" s="2">
        <v>300</v>
      </c>
      <c r="C12" s="44">
        <v>175</v>
      </c>
      <c r="D12" s="91">
        <v>5.8</v>
      </c>
      <c r="E12" s="99">
        <f t="shared" si="0"/>
        <v>3</v>
      </c>
      <c r="F12" s="3">
        <f t="shared" si="1"/>
        <v>1015</v>
      </c>
    </row>
    <row r="13" spans="1:6" s="45" customFormat="1" x14ac:dyDescent="0.25">
      <c r="A13" s="58" t="s">
        <v>24</v>
      </c>
      <c r="B13" s="2">
        <v>340</v>
      </c>
      <c r="C13" s="44">
        <v>84</v>
      </c>
      <c r="D13" s="91">
        <v>7</v>
      </c>
      <c r="E13" s="99">
        <f t="shared" si="0"/>
        <v>2</v>
      </c>
      <c r="F13" s="3">
        <f t="shared" si="1"/>
        <v>588</v>
      </c>
    </row>
    <row r="14" spans="1:6" s="45" customFormat="1" x14ac:dyDescent="0.25">
      <c r="A14" s="58" t="s">
        <v>23</v>
      </c>
      <c r="B14" s="2">
        <v>340</v>
      </c>
      <c r="C14" s="44">
        <v>350</v>
      </c>
      <c r="D14" s="91">
        <v>6.1</v>
      </c>
      <c r="E14" s="99">
        <f t="shared" si="0"/>
        <v>6</v>
      </c>
      <c r="F14" s="3">
        <f t="shared" si="1"/>
        <v>2135</v>
      </c>
    </row>
    <row r="15" spans="1:6" s="45" customFormat="1" x14ac:dyDescent="0.25">
      <c r="A15" s="58" t="s">
        <v>177</v>
      </c>
      <c r="B15" s="2">
        <v>330</v>
      </c>
      <c r="C15" s="44">
        <v>84</v>
      </c>
      <c r="D15" s="91">
        <v>8</v>
      </c>
      <c r="E15" s="99">
        <f t="shared" si="0"/>
        <v>2</v>
      </c>
      <c r="F15" s="3">
        <f t="shared" si="1"/>
        <v>672</v>
      </c>
    </row>
    <row r="16" spans="1:6" s="45" customFormat="1" x14ac:dyDescent="0.25">
      <c r="A16" s="58" t="s">
        <v>26</v>
      </c>
      <c r="B16" s="2">
        <v>320</v>
      </c>
      <c r="C16" s="44">
        <v>320</v>
      </c>
      <c r="D16" s="91">
        <v>8</v>
      </c>
      <c r="E16" s="99">
        <f t="shared" si="0"/>
        <v>8</v>
      </c>
      <c r="F16" s="3">
        <f t="shared" si="1"/>
        <v>2560</v>
      </c>
    </row>
    <row r="17" spans="1:7" s="45" customFormat="1" ht="14.25" x14ac:dyDescent="0.2">
      <c r="A17" s="61" t="s">
        <v>5</v>
      </c>
      <c r="B17" s="62"/>
      <c r="C17" s="46">
        <f>SUM(C9:C16)</f>
        <v>2273</v>
      </c>
      <c r="D17" s="106">
        <f>F17/C17</f>
        <v>8.1759788825340962</v>
      </c>
      <c r="E17" s="107">
        <f>SUM(E9:E16)</f>
        <v>55</v>
      </c>
      <c r="F17" s="46">
        <f>SUM(F9:F16)</f>
        <v>18584</v>
      </c>
    </row>
    <row r="18" spans="1:7" s="20" customFormat="1" hidden="1" x14ac:dyDescent="0.25">
      <c r="A18" s="4" t="s">
        <v>189</v>
      </c>
      <c r="B18" s="5">
        <v>350</v>
      </c>
      <c r="C18" s="13"/>
      <c r="D18" s="14"/>
      <c r="E18" s="3"/>
      <c r="F18" s="13"/>
    </row>
    <row r="19" spans="1:7" s="20" customFormat="1" ht="14.25" hidden="1" x14ac:dyDescent="0.2">
      <c r="A19" s="15" t="s">
        <v>190</v>
      </c>
      <c r="B19" s="16"/>
      <c r="C19" s="19">
        <f t="shared" ref="C19" si="2">C17+C18</f>
        <v>2273</v>
      </c>
      <c r="D19" s="17" t="e">
        <f>#REF!/#REF!</f>
        <v>#REF!</v>
      </c>
      <c r="E19" s="19">
        <f t="shared" ref="E19:F19" si="3">E17+E18</f>
        <v>55</v>
      </c>
      <c r="F19" s="19">
        <f t="shared" si="3"/>
        <v>18584</v>
      </c>
    </row>
    <row r="20" spans="1:7" s="45" customFormat="1" ht="21" customHeight="1" x14ac:dyDescent="0.25">
      <c r="A20" s="21" t="s">
        <v>195</v>
      </c>
      <c r="B20" s="21"/>
      <c r="C20" s="73"/>
      <c r="D20" s="73"/>
      <c r="E20" s="73"/>
      <c r="F20" s="55"/>
    </row>
    <row r="21" spans="1:7" s="45" customFormat="1" ht="39" customHeight="1" x14ac:dyDescent="0.25">
      <c r="A21" s="23" t="s">
        <v>312</v>
      </c>
      <c r="B21" s="46"/>
      <c r="C21" s="44">
        <f>SUM(C23,C24,C25,C26)+C22/2.7</f>
        <v>23965.555555555555</v>
      </c>
      <c r="D21" s="50"/>
      <c r="E21" s="50"/>
      <c r="F21" s="55"/>
    </row>
    <row r="22" spans="1:7" s="45" customFormat="1" ht="15.75" customHeight="1" x14ac:dyDescent="0.25">
      <c r="A22" s="23" t="s">
        <v>278</v>
      </c>
      <c r="B22" s="28"/>
      <c r="C22" s="3">
        <f>405+150</f>
        <v>555</v>
      </c>
      <c r="D22" s="28"/>
      <c r="E22" s="28"/>
      <c r="F22" s="28"/>
    </row>
    <row r="23" spans="1:7" s="45" customFormat="1" ht="15.75" customHeight="1" x14ac:dyDescent="0.25">
      <c r="A23" s="47" t="s">
        <v>196</v>
      </c>
      <c r="B23" s="46"/>
      <c r="C23" s="44"/>
      <c r="D23" s="50"/>
      <c r="E23" s="50"/>
      <c r="F23" s="55"/>
    </row>
    <row r="24" spans="1:7" s="45" customFormat="1" ht="30" customHeight="1" x14ac:dyDescent="0.25">
      <c r="A24" s="47" t="s">
        <v>197</v>
      </c>
      <c r="B24" s="46"/>
      <c r="C24" s="44">
        <v>2560</v>
      </c>
      <c r="D24" s="50"/>
      <c r="E24" s="50"/>
      <c r="F24" s="55"/>
    </row>
    <row r="25" spans="1:7" s="45" customFormat="1" ht="15.75" customHeight="1" x14ac:dyDescent="0.25">
      <c r="A25" s="47" t="s">
        <v>198</v>
      </c>
      <c r="B25" s="46"/>
      <c r="C25" s="44">
        <v>200</v>
      </c>
      <c r="D25" s="50"/>
      <c r="E25" s="50"/>
      <c r="F25" s="55"/>
    </row>
    <row r="26" spans="1:7" s="45" customFormat="1" ht="15.75" customHeight="1" x14ac:dyDescent="0.25">
      <c r="A26" s="23" t="s">
        <v>199</v>
      </c>
      <c r="B26" s="46"/>
      <c r="C26" s="44">
        <v>21000</v>
      </c>
      <c r="D26" s="50"/>
      <c r="E26" s="50"/>
      <c r="F26" s="55"/>
    </row>
    <row r="27" spans="1:7" s="45" customFormat="1" ht="42" customHeight="1" x14ac:dyDescent="0.25">
      <c r="A27" s="23" t="s">
        <v>277</v>
      </c>
      <c r="B27" s="46"/>
      <c r="C27" s="13">
        <v>0</v>
      </c>
      <c r="D27" s="44"/>
      <c r="E27" s="44"/>
      <c r="F27" s="44"/>
      <c r="G27" s="74"/>
    </row>
    <row r="28" spans="1:7" s="45" customFormat="1" x14ac:dyDescent="0.25">
      <c r="A28" s="24" t="s">
        <v>114</v>
      </c>
      <c r="B28" s="44"/>
      <c r="C28" s="13">
        <f>C29+C30</f>
        <v>24996.117647058825</v>
      </c>
      <c r="D28" s="44"/>
      <c r="E28" s="44"/>
      <c r="F28" s="44"/>
    </row>
    <row r="29" spans="1:7" s="45" customFormat="1" x14ac:dyDescent="0.25">
      <c r="A29" s="24" t="s">
        <v>251</v>
      </c>
      <c r="B29" s="44"/>
      <c r="C29" s="44">
        <v>22532</v>
      </c>
      <c r="D29" s="130"/>
      <c r="E29" s="130"/>
      <c r="F29" s="130"/>
      <c r="G29" s="108"/>
    </row>
    <row r="30" spans="1:7" s="45" customFormat="1" x14ac:dyDescent="0.25">
      <c r="A30" s="24" t="s">
        <v>253</v>
      </c>
      <c r="B30" s="44"/>
      <c r="C30" s="13">
        <f>C31/8.5</f>
        <v>2464.1176470588234</v>
      </c>
      <c r="D30" s="130"/>
      <c r="E30" s="130"/>
      <c r="F30" s="130"/>
      <c r="G30" s="63"/>
    </row>
    <row r="31" spans="1:7" s="124" customFormat="1" x14ac:dyDescent="0.25">
      <c r="A31" s="43" t="s">
        <v>252</v>
      </c>
      <c r="B31" s="46"/>
      <c r="C31" s="44">
        <f>21095-150</f>
        <v>20945</v>
      </c>
      <c r="D31" s="127"/>
      <c r="E31" s="127"/>
      <c r="F31" s="127"/>
      <c r="G31" s="109"/>
    </row>
    <row r="32" spans="1:7" s="124" customFormat="1" x14ac:dyDescent="0.25">
      <c r="A32" s="48" t="s">
        <v>200</v>
      </c>
      <c r="B32" s="49"/>
      <c r="C32" s="18">
        <f>C21+ROUND(C29*3.2,0)+C31/3.9</f>
        <v>101438.06837606838</v>
      </c>
      <c r="D32" s="127"/>
      <c r="E32" s="127"/>
      <c r="F32" s="127"/>
    </row>
    <row r="33" spans="1:8" s="124" customFormat="1" x14ac:dyDescent="0.25">
      <c r="A33" s="21" t="s">
        <v>147</v>
      </c>
      <c r="B33" s="22"/>
      <c r="C33" s="46"/>
      <c r="D33" s="127"/>
      <c r="E33" s="127"/>
      <c r="F33" s="127"/>
    </row>
    <row r="34" spans="1:8" s="124" customFormat="1" ht="39.75" customHeight="1" x14ac:dyDescent="0.25">
      <c r="A34" s="23" t="s">
        <v>312</v>
      </c>
      <c r="B34" s="22"/>
      <c r="C34" s="3">
        <f>SUM(C35,C36,C43,C49,C50,C51)</f>
        <v>27133</v>
      </c>
      <c r="D34" s="127"/>
      <c r="E34" s="127"/>
      <c r="F34" s="127"/>
      <c r="H34" s="134"/>
    </row>
    <row r="35" spans="1:8" s="124" customFormat="1" ht="17.25" customHeight="1" x14ac:dyDescent="0.25">
      <c r="A35" s="23" t="s">
        <v>196</v>
      </c>
      <c r="B35" s="22"/>
      <c r="C35" s="3"/>
      <c r="D35" s="127"/>
      <c r="E35" s="127"/>
      <c r="F35" s="127"/>
    </row>
    <row r="36" spans="1:8" s="124" customFormat="1" ht="45" x14ac:dyDescent="0.25">
      <c r="A36" s="47" t="s">
        <v>201</v>
      </c>
      <c r="B36" s="22"/>
      <c r="C36" s="3">
        <f>C37+C38+C39+C41</f>
        <v>8827</v>
      </c>
      <c r="D36" s="127"/>
      <c r="E36" s="127"/>
      <c r="F36" s="127"/>
    </row>
    <row r="37" spans="1:8" s="124" customFormat="1" ht="30" x14ac:dyDescent="0.25">
      <c r="A37" s="51" t="s">
        <v>202</v>
      </c>
      <c r="B37" s="22"/>
      <c r="C37" s="41">
        <v>3996</v>
      </c>
      <c r="D37" s="127"/>
      <c r="E37" s="127"/>
      <c r="F37" s="127"/>
    </row>
    <row r="38" spans="1:8" s="124" customFormat="1" ht="30" x14ac:dyDescent="0.25">
      <c r="A38" s="51" t="s">
        <v>203</v>
      </c>
      <c r="B38" s="22"/>
      <c r="C38" s="41">
        <v>1111</v>
      </c>
      <c r="D38" s="127"/>
      <c r="E38" s="127"/>
      <c r="F38" s="127"/>
    </row>
    <row r="39" spans="1:8" s="124" customFormat="1" ht="45" x14ac:dyDescent="0.25">
      <c r="A39" s="51" t="s">
        <v>204</v>
      </c>
      <c r="B39" s="22"/>
      <c r="C39" s="41">
        <v>1534</v>
      </c>
      <c r="D39" s="127"/>
      <c r="E39" s="127"/>
      <c r="F39" s="127"/>
    </row>
    <row r="40" spans="1:8" s="124" customFormat="1" x14ac:dyDescent="0.25">
      <c r="A40" s="51" t="s">
        <v>205</v>
      </c>
      <c r="B40" s="22"/>
      <c r="C40" s="41">
        <v>160</v>
      </c>
      <c r="D40" s="127"/>
      <c r="E40" s="127"/>
      <c r="F40" s="127"/>
    </row>
    <row r="41" spans="1:8" s="124" customFormat="1" ht="30" x14ac:dyDescent="0.25">
      <c r="A41" s="51" t="s">
        <v>206</v>
      </c>
      <c r="B41" s="22"/>
      <c r="C41" s="41">
        <v>2186</v>
      </c>
      <c r="D41" s="127"/>
      <c r="E41" s="127"/>
      <c r="F41" s="127"/>
    </row>
    <row r="42" spans="1:8" s="124" customFormat="1" x14ac:dyDescent="0.25">
      <c r="A42" s="51" t="s">
        <v>205</v>
      </c>
      <c r="B42" s="22"/>
      <c r="C42" s="41">
        <v>230</v>
      </c>
      <c r="D42" s="127"/>
      <c r="E42" s="127"/>
      <c r="F42" s="127"/>
    </row>
    <row r="43" spans="1:8" s="124" customFormat="1" ht="45" x14ac:dyDescent="0.25">
      <c r="A43" s="47" t="s">
        <v>207</v>
      </c>
      <c r="B43" s="22"/>
      <c r="C43" s="41">
        <f>C44+C45+C47+C49</f>
        <v>18306</v>
      </c>
      <c r="D43" s="127"/>
      <c r="E43" s="127"/>
      <c r="F43" s="127"/>
    </row>
    <row r="44" spans="1:8" s="124" customFormat="1" ht="30" x14ac:dyDescent="0.25">
      <c r="A44" s="51" t="s">
        <v>208</v>
      </c>
      <c r="B44" s="22"/>
      <c r="C44" s="3">
        <v>3500</v>
      </c>
      <c r="D44" s="127"/>
      <c r="E44" s="127"/>
      <c r="F44" s="127"/>
    </row>
    <row r="45" spans="1:8" s="124" customFormat="1" ht="60" x14ac:dyDescent="0.25">
      <c r="A45" s="51" t="s">
        <v>209</v>
      </c>
      <c r="B45" s="22"/>
      <c r="C45" s="41">
        <v>13606</v>
      </c>
      <c r="D45" s="127"/>
      <c r="E45" s="127"/>
      <c r="F45" s="127"/>
    </row>
    <row r="46" spans="1:8" s="124" customFormat="1" x14ac:dyDescent="0.25">
      <c r="A46" s="51" t="s">
        <v>205</v>
      </c>
      <c r="B46" s="22"/>
      <c r="C46" s="41">
        <v>4400</v>
      </c>
      <c r="D46" s="127"/>
      <c r="E46" s="127"/>
      <c r="F46" s="127"/>
    </row>
    <row r="47" spans="1:8" s="124" customFormat="1" ht="45" x14ac:dyDescent="0.25">
      <c r="A47" s="51" t="s">
        <v>210</v>
      </c>
      <c r="B47" s="22"/>
      <c r="C47" s="41">
        <v>1200</v>
      </c>
      <c r="D47" s="127"/>
      <c r="E47" s="127"/>
      <c r="F47" s="127"/>
    </row>
    <row r="48" spans="1:8" s="124" customFormat="1" x14ac:dyDescent="0.25">
      <c r="A48" s="51" t="s">
        <v>205</v>
      </c>
      <c r="B48" s="22"/>
      <c r="C48" s="41">
        <v>459</v>
      </c>
      <c r="D48" s="127"/>
      <c r="E48" s="127"/>
      <c r="F48" s="127"/>
    </row>
    <row r="49" spans="1:7" s="124" customFormat="1" ht="45" x14ac:dyDescent="0.25">
      <c r="A49" s="47" t="s">
        <v>211</v>
      </c>
      <c r="B49" s="22"/>
      <c r="C49" s="41"/>
      <c r="D49" s="127"/>
      <c r="E49" s="127"/>
      <c r="F49" s="127"/>
    </row>
    <row r="50" spans="1:7" s="124" customFormat="1" ht="30" x14ac:dyDescent="0.25">
      <c r="A50" s="47" t="s">
        <v>212</v>
      </c>
      <c r="B50" s="22"/>
      <c r="C50" s="41"/>
      <c r="D50" s="127"/>
      <c r="E50" s="127"/>
      <c r="F50" s="127"/>
    </row>
    <row r="51" spans="1:7" s="124" customFormat="1" x14ac:dyDescent="0.25">
      <c r="A51" s="23" t="s">
        <v>213</v>
      </c>
      <c r="B51" s="22"/>
      <c r="C51" s="41"/>
      <c r="D51" s="127"/>
      <c r="E51" s="127"/>
      <c r="F51" s="127"/>
    </row>
    <row r="52" spans="1:7" s="124" customFormat="1" x14ac:dyDescent="0.25">
      <c r="A52" s="24" t="s">
        <v>114</v>
      </c>
      <c r="B52" s="46"/>
      <c r="C52" s="41"/>
      <c r="D52" s="127"/>
      <c r="E52" s="127"/>
      <c r="F52" s="127"/>
    </row>
    <row r="53" spans="1:7" s="124" customFormat="1" x14ac:dyDescent="0.25">
      <c r="A53" s="43" t="s">
        <v>144</v>
      </c>
      <c r="B53" s="46"/>
      <c r="C53" s="3"/>
      <c r="D53" s="127"/>
      <c r="E53" s="127"/>
      <c r="F53" s="127"/>
    </row>
    <row r="54" spans="1:7" s="45" customFormat="1" ht="30" x14ac:dyDescent="0.25">
      <c r="A54" s="24" t="s">
        <v>115</v>
      </c>
      <c r="B54" s="22"/>
      <c r="C54" s="3">
        <f>7300-C56</f>
        <v>5300</v>
      </c>
      <c r="D54" s="44"/>
      <c r="E54" s="44"/>
      <c r="F54" s="44"/>
      <c r="G54" s="583"/>
    </row>
    <row r="55" spans="1:7" s="45" customFormat="1" ht="30" x14ac:dyDescent="0.25">
      <c r="A55" s="128" t="s">
        <v>214</v>
      </c>
      <c r="B55" s="22"/>
      <c r="C55" s="3"/>
      <c r="D55" s="44"/>
      <c r="E55" s="44"/>
      <c r="F55" s="44"/>
    </row>
    <row r="56" spans="1:7" s="45" customFormat="1" ht="63.75" customHeight="1" x14ac:dyDescent="0.25">
      <c r="A56" s="24" t="s">
        <v>287</v>
      </c>
      <c r="B56" s="22"/>
      <c r="C56" s="3">
        <v>2000</v>
      </c>
      <c r="D56" s="44"/>
      <c r="E56" s="44"/>
      <c r="F56" s="44"/>
    </row>
    <row r="57" spans="1:7" s="45" customFormat="1" x14ac:dyDescent="0.25">
      <c r="A57" s="53" t="s">
        <v>146</v>
      </c>
      <c r="B57" s="22"/>
      <c r="C57" s="18">
        <f>C34+ROUND(C52*3.2,0)+C54+C56</f>
        <v>34433</v>
      </c>
      <c r="D57" s="44"/>
      <c r="E57" s="44"/>
      <c r="F57" s="44"/>
    </row>
    <row r="58" spans="1:7" s="45" customFormat="1" ht="17.25" customHeight="1" x14ac:dyDescent="0.25">
      <c r="A58" s="54" t="s">
        <v>145</v>
      </c>
      <c r="B58" s="22"/>
      <c r="C58" s="18">
        <f>SUM(C32,C57)</f>
        <v>135871.06837606838</v>
      </c>
      <c r="D58" s="44"/>
      <c r="E58" s="44"/>
      <c r="F58" s="44"/>
    </row>
    <row r="59" spans="1:7" s="45" customFormat="1" ht="18" customHeight="1" x14ac:dyDescent="0.25">
      <c r="A59" s="129" t="s">
        <v>7</v>
      </c>
      <c r="B59" s="22"/>
      <c r="C59" s="44"/>
      <c r="D59" s="99"/>
      <c r="E59" s="99"/>
      <c r="F59" s="44"/>
    </row>
    <row r="60" spans="1:7" s="45" customFormat="1" x14ac:dyDescent="0.25">
      <c r="A60" s="42" t="s">
        <v>134</v>
      </c>
      <c r="B60" s="22"/>
      <c r="C60" s="44"/>
      <c r="D60" s="99"/>
      <c r="E60" s="99"/>
      <c r="F60" s="44"/>
    </row>
    <row r="61" spans="1:7" s="45" customFormat="1" x14ac:dyDescent="0.25">
      <c r="A61" s="29" t="s">
        <v>26</v>
      </c>
      <c r="B61" s="2">
        <v>300</v>
      </c>
      <c r="C61" s="44">
        <v>130</v>
      </c>
      <c r="D61" s="91">
        <v>10</v>
      </c>
      <c r="E61" s="99">
        <f>ROUND(F61/B61,0)</f>
        <v>4</v>
      </c>
      <c r="F61" s="3">
        <f>ROUND(C61*D61,0)</f>
        <v>1300</v>
      </c>
    </row>
    <row r="62" spans="1:7" s="45" customFormat="1" x14ac:dyDescent="0.25">
      <c r="A62" s="29" t="s">
        <v>23</v>
      </c>
      <c r="B62" s="2">
        <v>300</v>
      </c>
      <c r="C62" s="44">
        <v>160</v>
      </c>
      <c r="D62" s="91">
        <v>6</v>
      </c>
      <c r="E62" s="99">
        <f>ROUND(F62/B62,0)</f>
        <v>3</v>
      </c>
      <c r="F62" s="3">
        <f>ROUND(C62*D62,0)</f>
        <v>960</v>
      </c>
    </row>
    <row r="63" spans="1:7" s="45" customFormat="1" x14ac:dyDescent="0.25">
      <c r="A63" s="29" t="s">
        <v>11</v>
      </c>
      <c r="B63" s="2">
        <v>300</v>
      </c>
      <c r="C63" s="44">
        <v>180</v>
      </c>
      <c r="D63" s="91">
        <v>10.5</v>
      </c>
      <c r="E63" s="99">
        <f>ROUND(F63/B63,0)</f>
        <v>6</v>
      </c>
      <c r="F63" s="3">
        <f>ROUND(C63*D63,0)</f>
        <v>1890</v>
      </c>
    </row>
    <row r="64" spans="1:7" s="45" customFormat="1" x14ac:dyDescent="0.25">
      <c r="A64" s="29" t="s">
        <v>21</v>
      </c>
      <c r="B64" s="2">
        <v>300</v>
      </c>
      <c r="C64" s="44">
        <v>120</v>
      </c>
      <c r="D64" s="91">
        <v>10</v>
      </c>
      <c r="E64" s="99">
        <f>ROUND(F64/B64,0)</f>
        <v>4</v>
      </c>
      <c r="F64" s="3">
        <f>ROUND(C64*D64,0)</f>
        <v>1200</v>
      </c>
    </row>
    <row r="65" spans="1:6" s="45" customFormat="1" x14ac:dyDescent="0.25">
      <c r="A65" s="593" t="s">
        <v>24</v>
      </c>
      <c r="B65" s="2">
        <v>300</v>
      </c>
      <c r="C65" s="44">
        <v>40</v>
      </c>
      <c r="D65" s="91">
        <v>8.5</v>
      </c>
      <c r="E65" s="99">
        <f>ROUND(F65/B65,0)</f>
        <v>1</v>
      </c>
      <c r="F65" s="3">
        <f>ROUND(C65*D65,0)</f>
        <v>340</v>
      </c>
    </row>
    <row r="66" spans="1:6" s="45" customFormat="1" x14ac:dyDescent="0.25">
      <c r="A66" s="33" t="s">
        <v>9</v>
      </c>
      <c r="B66" s="83"/>
      <c r="C66" s="92">
        <f>C61+C62+C63+C64+C65</f>
        <v>630</v>
      </c>
      <c r="D66" s="106">
        <f>F66/C66</f>
        <v>9.0317460317460316</v>
      </c>
      <c r="E66" s="100">
        <f>E61+E62+E63+E64+E65</f>
        <v>18</v>
      </c>
      <c r="F66" s="100">
        <f>F61+F62+F63+F64+F65</f>
        <v>5690</v>
      </c>
    </row>
    <row r="67" spans="1:6" s="45" customFormat="1" x14ac:dyDescent="0.25">
      <c r="A67" s="42" t="s">
        <v>76</v>
      </c>
      <c r="B67" s="83"/>
      <c r="C67" s="92"/>
      <c r="D67" s="101"/>
      <c r="E67" s="100"/>
      <c r="F67" s="100"/>
    </row>
    <row r="68" spans="1:6" s="45" customFormat="1" x14ac:dyDescent="0.25">
      <c r="A68" s="30" t="s">
        <v>21</v>
      </c>
      <c r="B68" s="300">
        <v>240</v>
      </c>
      <c r="C68" s="44">
        <v>500</v>
      </c>
      <c r="D68" s="91">
        <v>8</v>
      </c>
      <c r="E68" s="99">
        <f>ROUND(F68/B68,0)</f>
        <v>17</v>
      </c>
      <c r="F68" s="3">
        <f>ROUND(C68*D68,0)</f>
        <v>4000</v>
      </c>
    </row>
    <row r="69" spans="1:6" s="45" customFormat="1" x14ac:dyDescent="0.25">
      <c r="A69" s="33" t="s">
        <v>136</v>
      </c>
      <c r="B69" s="594"/>
      <c r="C69" s="92">
        <f>C68</f>
        <v>500</v>
      </c>
      <c r="D69" s="101">
        <f t="shared" ref="D69:F69" si="4">D68</f>
        <v>8</v>
      </c>
      <c r="E69" s="92">
        <f t="shared" si="4"/>
        <v>17</v>
      </c>
      <c r="F69" s="92">
        <f t="shared" si="4"/>
        <v>4000</v>
      </c>
    </row>
    <row r="70" spans="1:6" s="45" customFormat="1" ht="16.5" customHeight="1" x14ac:dyDescent="0.25">
      <c r="A70" s="31" t="s">
        <v>112</v>
      </c>
      <c r="B70" s="114"/>
      <c r="C70" s="46">
        <f>C66+C69</f>
        <v>1130</v>
      </c>
      <c r="D70" s="106">
        <f>F70/C70</f>
        <v>8.5752212389380524</v>
      </c>
      <c r="E70" s="46">
        <f>E66+E69</f>
        <v>35</v>
      </c>
      <c r="F70" s="46">
        <f>F66+F69</f>
        <v>9690</v>
      </c>
    </row>
    <row r="71" spans="1:6" s="45" customFormat="1" ht="30" x14ac:dyDescent="0.25">
      <c r="A71" s="595" t="s">
        <v>161</v>
      </c>
      <c r="B71" s="596"/>
      <c r="C71" s="49">
        <v>756</v>
      </c>
      <c r="D71" s="106"/>
      <c r="E71" s="46"/>
      <c r="F71" s="46"/>
    </row>
    <row r="72" spans="1:6" s="45" customFormat="1" ht="15" customHeight="1" x14ac:dyDescent="0.25">
      <c r="A72" s="236" t="s">
        <v>167</v>
      </c>
      <c r="B72" s="2"/>
      <c r="C72" s="46">
        <f>C73+C75</f>
        <v>5010</v>
      </c>
      <c r="D72" s="99"/>
      <c r="E72" s="99"/>
      <c r="F72" s="99"/>
    </row>
    <row r="73" spans="1:6" x14ac:dyDescent="0.25">
      <c r="A73" s="117" t="s">
        <v>162</v>
      </c>
      <c r="B73" s="116"/>
      <c r="C73" s="597">
        <f>C74</f>
        <v>5000</v>
      </c>
      <c r="D73" s="116"/>
      <c r="E73" s="116"/>
      <c r="F73" s="116"/>
    </row>
    <row r="74" spans="1:6" x14ac:dyDescent="0.25">
      <c r="A74" s="118" t="s">
        <v>163</v>
      </c>
      <c r="B74" s="116"/>
      <c r="C74" s="598">
        <v>5000</v>
      </c>
      <c r="D74" s="116"/>
      <c r="E74" s="116"/>
      <c r="F74" s="116"/>
    </row>
    <row r="75" spans="1:6" x14ac:dyDescent="0.25">
      <c r="A75" s="117" t="s">
        <v>164</v>
      </c>
      <c r="B75" s="116"/>
      <c r="C75" s="119">
        <f>C76+C77</f>
        <v>10</v>
      </c>
      <c r="D75" s="116"/>
      <c r="E75" s="116"/>
      <c r="F75" s="116"/>
    </row>
    <row r="76" spans="1:6" ht="30" x14ac:dyDescent="0.25">
      <c r="A76" s="118" t="s">
        <v>165</v>
      </c>
      <c r="B76" s="116"/>
      <c r="C76" s="120">
        <v>10</v>
      </c>
      <c r="D76" s="116"/>
      <c r="E76" s="116"/>
      <c r="F76" s="116"/>
    </row>
    <row r="77" spans="1:6" ht="15.75" thickBot="1" x14ac:dyDescent="0.3">
      <c r="A77" s="121" t="s">
        <v>166</v>
      </c>
      <c r="B77" s="122"/>
      <c r="C77" s="122"/>
      <c r="D77" s="122"/>
      <c r="E77" s="122"/>
      <c r="F77" s="122"/>
    </row>
    <row r="78" spans="1:6" s="45" customFormat="1" ht="14.25" x14ac:dyDescent="0.2">
      <c r="A78" s="87" t="s">
        <v>10</v>
      </c>
      <c r="B78" s="80"/>
      <c r="C78" s="80"/>
      <c r="D78" s="80"/>
      <c r="E78" s="80"/>
      <c r="F78" s="80"/>
    </row>
  </sheetData>
  <mergeCells count="6">
    <mergeCell ref="A1:F2"/>
    <mergeCell ref="B3:B5"/>
    <mergeCell ref="D3:D5"/>
    <mergeCell ref="E3:E5"/>
    <mergeCell ref="C3:C5"/>
    <mergeCell ref="F3:F5"/>
  </mergeCells>
  <pageMargins left="0.78740157480314965" right="0" top="0" bottom="0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71"/>
  <sheetViews>
    <sheetView zoomScale="80" zoomScaleNormal="80" zoomScaleSheetLayoutView="115" workbookViewId="0">
      <pane xSplit="1" ySplit="7" topLeftCell="B8" activePane="bottomRight" state="frozen"/>
      <selection activeCell="B3" sqref="B3:G4"/>
      <selection pane="topRight" activeCell="B3" sqref="B3:G4"/>
      <selection pane="bottomLeft" activeCell="B3" sqref="B3:G4"/>
      <selection pane="bottomRight" activeCell="B3" sqref="B3:G4"/>
    </sheetView>
  </sheetViews>
  <sheetFormatPr defaultColWidth="11.42578125" defaultRowHeight="15" x14ac:dyDescent="0.25"/>
  <cols>
    <col min="1" max="1" width="43.5703125" style="94" customWidth="1"/>
    <col min="2" max="2" width="9.85546875" style="94" customWidth="1"/>
    <col min="3" max="3" width="14.5703125" style="94" customWidth="1"/>
    <col min="4" max="4" width="12" style="94" customWidth="1"/>
    <col min="5" max="6" width="11.42578125" style="94" customWidth="1"/>
    <col min="7" max="16384" width="11.42578125" style="94"/>
  </cols>
  <sheetData>
    <row r="1" spans="1:6" x14ac:dyDescent="0.25">
      <c r="E1" s="102"/>
    </row>
    <row r="2" spans="1:6" ht="32.25" customHeight="1" x14ac:dyDescent="0.25">
      <c r="A2" s="655" t="s">
        <v>285</v>
      </c>
      <c r="B2" s="656"/>
      <c r="C2" s="656"/>
      <c r="D2" s="656"/>
      <c r="E2" s="656"/>
      <c r="F2" s="656"/>
    </row>
    <row r="3" spans="1:6" ht="15.75" thickBot="1" x14ac:dyDescent="0.3">
      <c r="A3" s="656"/>
      <c r="B3" s="656"/>
      <c r="C3" s="656"/>
      <c r="D3" s="656"/>
      <c r="E3" s="656"/>
      <c r="F3" s="656"/>
    </row>
    <row r="4" spans="1:6" ht="30.75" customHeight="1" x14ac:dyDescent="0.3">
      <c r="A4" s="8" t="s">
        <v>170</v>
      </c>
      <c r="B4" s="634" t="s">
        <v>1</v>
      </c>
      <c r="C4" s="657" t="s">
        <v>248</v>
      </c>
      <c r="D4" s="640" t="s">
        <v>0</v>
      </c>
      <c r="E4" s="634" t="s">
        <v>2</v>
      </c>
      <c r="F4" s="637" t="s">
        <v>194</v>
      </c>
    </row>
    <row r="5" spans="1:6" ht="19.5" customHeight="1" x14ac:dyDescent="0.3">
      <c r="A5" s="9"/>
      <c r="B5" s="635"/>
      <c r="C5" s="658"/>
      <c r="D5" s="641"/>
      <c r="E5" s="635"/>
      <c r="F5" s="638"/>
    </row>
    <row r="6" spans="1:6" ht="39" customHeight="1" thickBot="1" x14ac:dyDescent="0.3">
      <c r="A6" s="10" t="s">
        <v>3</v>
      </c>
      <c r="B6" s="636"/>
      <c r="C6" s="659"/>
      <c r="D6" s="642"/>
      <c r="E6" s="636"/>
      <c r="F6" s="639"/>
    </row>
    <row r="7" spans="1:6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6" ht="30" customHeight="1" x14ac:dyDescent="0.25">
      <c r="A8" s="624" t="s">
        <v>178</v>
      </c>
      <c r="B8" s="88"/>
      <c r="C8" s="103"/>
      <c r="D8" s="103"/>
      <c r="E8" s="103"/>
      <c r="F8" s="103"/>
    </row>
    <row r="9" spans="1:6" x14ac:dyDescent="0.25">
      <c r="A9" s="142" t="s">
        <v>4</v>
      </c>
      <c r="B9" s="114"/>
      <c r="C9" s="99"/>
      <c r="D9" s="99"/>
      <c r="E9" s="99"/>
      <c r="F9" s="99"/>
    </row>
    <row r="10" spans="1:6" x14ac:dyDescent="0.25">
      <c r="A10" s="70" t="s">
        <v>21</v>
      </c>
      <c r="B10" s="143">
        <v>340</v>
      </c>
      <c r="C10" s="44">
        <v>1990</v>
      </c>
      <c r="D10" s="91">
        <v>10.5</v>
      </c>
      <c r="E10" s="99">
        <f>ROUND(F10/B10,0)</f>
        <v>61</v>
      </c>
      <c r="F10" s="3">
        <f>ROUND(C10*D10,0)</f>
        <v>20895</v>
      </c>
    </row>
    <row r="11" spans="1:6" x14ac:dyDescent="0.25">
      <c r="A11" s="70" t="s">
        <v>72</v>
      </c>
      <c r="B11" s="143">
        <v>320</v>
      </c>
      <c r="C11" s="44">
        <v>470</v>
      </c>
      <c r="D11" s="91">
        <v>9</v>
      </c>
      <c r="E11" s="99">
        <f>ROUND(F11/B11,0)</f>
        <v>13</v>
      </c>
      <c r="F11" s="3">
        <f>ROUND(C11*D11,0)</f>
        <v>4230</v>
      </c>
    </row>
    <row r="12" spans="1:6" x14ac:dyDescent="0.25">
      <c r="A12" s="58" t="s">
        <v>11</v>
      </c>
      <c r="B12" s="2">
        <v>340</v>
      </c>
      <c r="C12" s="2">
        <v>190</v>
      </c>
      <c r="D12" s="91">
        <v>8.1999999999999993</v>
      </c>
      <c r="E12" s="99">
        <f>ROUND(F12/B12,0)</f>
        <v>5</v>
      </c>
      <c r="F12" s="3">
        <f>ROUND(C12*D12,0)</f>
        <v>1558</v>
      </c>
    </row>
    <row r="13" spans="1:6" x14ac:dyDescent="0.25">
      <c r="A13" s="58" t="s">
        <v>23</v>
      </c>
      <c r="B13" s="2">
        <v>340</v>
      </c>
      <c r="C13" s="2">
        <f>100-20</f>
        <v>80</v>
      </c>
      <c r="D13" s="91">
        <v>6</v>
      </c>
      <c r="E13" s="99">
        <f>ROUND(F13/B13,0)</f>
        <v>1</v>
      </c>
      <c r="F13" s="3">
        <f>ROUND(C13*D13,0)</f>
        <v>480</v>
      </c>
    </row>
    <row r="14" spans="1:6" s="45" customFormat="1" ht="16.5" customHeight="1" x14ac:dyDescent="0.2">
      <c r="A14" s="144" t="s">
        <v>5</v>
      </c>
      <c r="B14" s="62"/>
      <c r="C14" s="46">
        <f>C10+C11+C12+C13</f>
        <v>2730</v>
      </c>
      <c r="D14" s="106">
        <f>F14/C14</f>
        <v>9.94981684981685</v>
      </c>
      <c r="E14" s="46">
        <f>E10+E11+E12+E13</f>
        <v>80</v>
      </c>
      <c r="F14" s="46">
        <f>F10+F11+F12+F13</f>
        <v>27163</v>
      </c>
    </row>
    <row r="15" spans="1:6" s="45" customFormat="1" ht="21" customHeight="1" x14ac:dyDescent="0.25">
      <c r="A15" s="21" t="s">
        <v>195</v>
      </c>
      <c r="B15" s="21"/>
      <c r="C15" s="73"/>
      <c r="D15" s="73"/>
      <c r="E15" s="73"/>
      <c r="F15" s="55"/>
    </row>
    <row r="16" spans="1:6" s="45" customFormat="1" ht="48" customHeight="1" x14ac:dyDescent="0.25">
      <c r="A16" s="23" t="s">
        <v>312</v>
      </c>
      <c r="B16" s="46"/>
      <c r="C16" s="44">
        <f>SUM(C18,C19,C20,C21)+C17/2.7</f>
        <v>20017.777777777777</v>
      </c>
      <c r="D16" s="50"/>
      <c r="E16" s="50"/>
      <c r="F16" s="55"/>
    </row>
    <row r="17" spans="1:7" s="45" customFormat="1" ht="15.75" customHeight="1" x14ac:dyDescent="0.25">
      <c r="A17" s="23" t="s">
        <v>278</v>
      </c>
      <c r="B17" s="28"/>
      <c r="C17" s="3">
        <v>48</v>
      </c>
      <c r="D17" s="28"/>
      <c r="E17" s="28"/>
      <c r="F17" s="28"/>
    </row>
    <row r="18" spans="1:7" s="45" customFormat="1" ht="15.75" customHeight="1" x14ac:dyDescent="0.25">
      <c r="A18" s="47" t="s">
        <v>196</v>
      </c>
      <c r="B18" s="46"/>
      <c r="C18" s="44"/>
      <c r="D18" s="50"/>
      <c r="E18" s="50"/>
      <c r="F18" s="55"/>
    </row>
    <row r="19" spans="1:7" s="45" customFormat="1" ht="15.75" customHeight="1" x14ac:dyDescent="0.25">
      <c r="A19" s="47" t="s">
        <v>197</v>
      </c>
      <c r="B19" s="46"/>
      <c r="C19" s="44">
        <v>500</v>
      </c>
      <c r="D19" s="50"/>
      <c r="E19" s="50"/>
      <c r="F19" s="55"/>
    </row>
    <row r="20" spans="1:7" s="45" customFormat="1" ht="15.75" customHeight="1" x14ac:dyDescent="0.25">
      <c r="A20" s="47" t="s">
        <v>198</v>
      </c>
      <c r="B20" s="46"/>
      <c r="C20" s="44">
        <v>100</v>
      </c>
      <c r="D20" s="50"/>
      <c r="E20" s="50"/>
      <c r="F20" s="55"/>
    </row>
    <row r="21" spans="1:7" s="45" customFormat="1" ht="15.75" customHeight="1" x14ac:dyDescent="0.25">
      <c r="A21" s="23" t="s">
        <v>199</v>
      </c>
      <c r="B21" s="46"/>
      <c r="C21" s="44">
        <v>19400</v>
      </c>
      <c r="D21" s="50"/>
      <c r="E21" s="50"/>
      <c r="F21" s="55"/>
    </row>
    <row r="22" spans="1:7" s="45" customFormat="1" ht="49.5" customHeight="1" x14ac:dyDescent="0.25">
      <c r="A22" s="23" t="s">
        <v>277</v>
      </c>
      <c r="B22" s="46"/>
      <c r="C22" s="13">
        <v>437</v>
      </c>
      <c r="D22" s="44"/>
      <c r="E22" s="44"/>
      <c r="F22" s="44"/>
      <c r="G22" s="74"/>
    </row>
    <row r="23" spans="1:7" s="45" customFormat="1" x14ac:dyDescent="0.25">
      <c r="A23" s="24" t="s">
        <v>114</v>
      </c>
      <c r="B23" s="2"/>
      <c r="C23" s="13">
        <f>C24+C25</f>
        <v>46399.882352941175</v>
      </c>
      <c r="D23" s="44"/>
      <c r="E23" s="44"/>
      <c r="F23" s="44"/>
    </row>
    <row r="24" spans="1:7" s="45" customFormat="1" x14ac:dyDescent="0.25">
      <c r="A24" s="24" t="s">
        <v>251</v>
      </c>
      <c r="B24" s="2"/>
      <c r="C24" s="44">
        <v>41694</v>
      </c>
      <c r="D24" s="130"/>
      <c r="E24" s="130"/>
      <c r="F24" s="130"/>
      <c r="G24" s="108"/>
    </row>
    <row r="25" spans="1:7" s="45" customFormat="1" x14ac:dyDescent="0.25">
      <c r="A25" s="24" t="s">
        <v>253</v>
      </c>
      <c r="B25" s="2"/>
      <c r="C25" s="13">
        <f>C26/8.5</f>
        <v>4705.8823529411766</v>
      </c>
      <c r="D25" s="130"/>
      <c r="E25" s="130"/>
      <c r="F25" s="130"/>
      <c r="G25" s="63"/>
    </row>
    <row r="26" spans="1:7" s="124" customFormat="1" x14ac:dyDescent="0.25">
      <c r="A26" s="43" t="s">
        <v>252</v>
      </c>
      <c r="B26" s="46"/>
      <c r="C26" s="44">
        <v>40000</v>
      </c>
      <c r="D26" s="127"/>
      <c r="E26" s="127"/>
      <c r="F26" s="127"/>
      <c r="G26" s="109"/>
    </row>
    <row r="27" spans="1:7" s="124" customFormat="1" x14ac:dyDescent="0.25">
      <c r="A27" s="48" t="s">
        <v>200</v>
      </c>
      <c r="B27" s="49"/>
      <c r="C27" s="18">
        <f>C16+ROUND(C24*3.2,0)+C26/3.9</f>
        <v>163695.18803418803</v>
      </c>
      <c r="D27" s="127"/>
      <c r="E27" s="127"/>
      <c r="F27" s="127"/>
    </row>
    <row r="28" spans="1:7" s="124" customFormat="1" x14ac:dyDescent="0.25">
      <c r="A28" s="21" t="s">
        <v>147</v>
      </c>
      <c r="B28" s="22"/>
      <c r="C28" s="46"/>
      <c r="D28" s="127"/>
      <c r="E28" s="127"/>
      <c r="F28" s="127"/>
    </row>
    <row r="29" spans="1:7" s="124" customFormat="1" ht="35.25" customHeight="1" x14ac:dyDescent="0.25">
      <c r="A29" s="23" t="s">
        <v>312</v>
      </c>
      <c r="B29" s="22"/>
      <c r="C29" s="3">
        <f>SUM(C30,C31,C38,C44,C45,C46)</f>
        <v>35770</v>
      </c>
      <c r="D29" s="127"/>
      <c r="E29" s="127"/>
      <c r="F29" s="127"/>
    </row>
    <row r="30" spans="1:7" s="124" customFormat="1" ht="17.25" customHeight="1" x14ac:dyDescent="0.25">
      <c r="A30" s="23" t="s">
        <v>196</v>
      </c>
      <c r="B30" s="22"/>
      <c r="C30" s="3"/>
      <c r="D30" s="127"/>
      <c r="E30" s="127"/>
      <c r="F30" s="127"/>
    </row>
    <row r="31" spans="1:7" s="124" customFormat="1" ht="45" x14ac:dyDescent="0.25">
      <c r="A31" s="47" t="s">
        <v>201</v>
      </c>
      <c r="B31" s="22"/>
      <c r="C31" s="3">
        <f>C32+C33+C34+C36</f>
        <v>9159</v>
      </c>
      <c r="D31" s="127"/>
      <c r="E31" s="127"/>
      <c r="F31" s="127"/>
    </row>
    <row r="32" spans="1:7" s="124" customFormat="1" ht="30" x14ac:dyDescent="0.25">
      <c r="A32" s="51" t="s">
        <v>202</v>
      </c>
      <c r="B32" s="22"/>
      <c r="C32" s="41">
        <v>5620</v>
      </c>
      <c r="D32" s="127"/>
      <c r="E32" s="127"/>
      <c r="F32" s="127"/>
    </row>
    <row r="33" spans="1:6" s="124" customFormat="1" ht="30" x14ac:dyDescent="0.25">
      <c r="A33" s="51" t="s">
        <v>203</v>
      </c>
      <c r="B33" s="22"/>
      <c r="C33" s="41">
        <v>1500</v>
      </c>
      <c r="D33" s="127"/>
      <c r="E33" s="127"/>
      <c r="F33" s="127"/>
    </row>
    <row r="34" spans="1:6" s="124" customFormat="1" ht="45" x14ac:dyDescent="0.25">
      <c r="A34" s="51" t="s">
        <v>204</v>
      </c>
      <c r="B34" s="22"/>
      <c r="C34" s="41">
        <v>588</v>
      </c>
      <c r="D34" s="127"/>
      <c r="E34" s="127"/>
      <c r="F34" s="127"/>
    </row>
    <row r="35" spans="1:6" s="124" customFormat="1" x14ac:dyDescent="0.25">
      <c r="A35" s="51" t="s">
        <v>205</v>
      </c>
      <c r="B35" s="22"/>
      <c r="C35" s="41">
        <v>60</v>
      </c>
      <c r="D35" s="127"/>
      <c r="E35" s="127"/>
      <c r="F35" s="127"/>
    </row>
    <row r="36" spans="1:6" s="124" customFormat="1" ht="30" x14ac:dyDescent="0.25">
      <c r="A36" s="51" t="s">
        <v>206</v>
      </c>
      <c r="B36" s="22"/>
      <c r="C36" s="41">
        <v>1451</v>
      </c>
      <c r="D36" s="127"/>
      <c r="E36" s="127"/>
      <c r="F36" s="127"/>
    </row>
    <row r="37" spans="1:6" s="124" customFormat="1" x14ac:dyDescent="0.25">
      <c r="A37" s="51" t="s">
        <v>205</v>
      </c>
      <c r="B37" s="22"/>
      <c r="C37" s="41">
        <v>192</v>
      </c>
      <c r="D37" s="127"/>
      <c r="E37" s="127"/>
      <c r="F37" s="127"/>
    </row>
    <row r="38" spans="1:6" s="124" customFormat="1" ht="45" x14ac:dyDescent="0.25">
      <c r="A38" s="47" t="s">
        <v>207</v>
      </c>
      <c r="B38" s="22"/>
      <c r="C38" s="41">
        <f>C39+C40+C42+C44</f>
        <v>26611</v>
      </c>
      <c r="D38" s="127"/>
      <c r="E38" s="127"/>
      <c r="F38" s="127"/>
    </row>
    <row r="39" spans="1:6" s="124" customFormat="1" ht="30" x14ac:dyDescent="0.25">
      <c r="A39" s="51" t="s">
        <v>208</v>
      </c>
      <c r="B39" s="22"/>
      <c r="C39" s="3">
        <v>4500</v>
      </c>
      <c r="D39" s="127"/>
      <c r="E39" s="127"/>
      <c r="F39" s="127"/>
    </row>
    <row r="40" spans="1:6" s="124" customFormat="1" ht="60" x14ac:dyDescent="0.25">
      <c r="A40" s="51" t="s">
        <v>209</v>
      </c>
      <c r="B40" s="22"/>
      <c r="C40" s="41">
        <v>20311</v>
      </c>
      <c r="D40" s="127"/>
      <c r="E40" s="127"/>
      <c r="F40" s="127"/>
    </row>
    <row r="41" spans="1:6" s="124" customFormat="1" x14ac:dyDescent="0.25">
      <c r="A41" s="51" t="s">
        <v>205</v>
      </c>
      <c r="B41" s="22"/>
      <c r="C41" s="41">
        <v>5154</v>
      </c>
      <c r="D41" s="127"/>
      <c r="E41" s="127"/>
      <c r="F41" s="127"/>
    </row>
    <row r="42" spans="1:6" s="124" customFormat="1" ht="45" x14ac:dyDescent="0.25">
      <c r="A42" s="51" t="s">
        <v>210</v>
      </c>
      <c r="B42" s="22"/>
      <c r="C42" s="41">
        <v>1800</v>
      </c>
      <c r="D42" s="127"/>
      <c r="E42" s="127"/>
      <c r="F42" s="127"/>
    </row>
    <row r="43" spans="1:6" s="124" customFormat="1" x14ac:dyDescent="0.25">
      <c r="A43" s="51" t="s">
        <v>205</v>
      </c>
      <c r="B43" s="22"/>
      <c r="C43" s="41">
        <v>715</v>
      </c>
      <c r="D43" s="127"/>
      <c r="E43" s="127"/>
      <c r="F43" s="127"/>
    </row>
    <row r="44" spans="1:6" s="124" customFormat="1" ht="45" x14ac:dyDescent="0.25">
      <c r="A44" s="47" t="s">
        <v>211</v>
      </c>
      <c r="B44" s="22"/>
      <c r="C44" s="41"/>
      <c r="D44" s="127"/>
      <c r="E44" s="127"/>
      <c r="F44" s="127"/>
    </row>
    <row r="45" spans="1:6" s="124" customFormat="1" ht="30" x14ac:dyDescent="0.25">
      <c r="A45" s="47" t="s">
        <v>212</v>
      </c>
      <c r="B45" s="22"/>
      <c r="C45" s="41"/>
      <c r="D45" s="127"/>
      <c r="E45" s="127"/>
      <c r="F45" s="127"/>
    </row>
    <row r="46" spans="1:6" s="124" customFormat="1" x14ac:dyDescent="0.25">
      <c r="A46" s="23" t="s">
        <v>213</v>
      </c>
      <c r="B46" s="22"/>
      <c r="C46" s="41"/>
      <c r="D46" s="127"/>
      <c r="E46" s="127"/>
      <c r="F46" s="127"/>
    </row>
    <row r="47" spans="1:6" s="124" customFormat="1" x14ac:dyDescent="0.25">
      <c r="A47" s="24" t="s">
        <v>114</v>
      </c>
      <c r="B47" s="46"/>
      <c r="C47" s="41"/>
      <c r="D47" s="127"/>
      <c r="E47" s="127"/>
      <c r="F47" s="127"/>
    </row>
    <row r="48" spans="1:6" s="124" customFormat="1" x14ac:dyDescent="0.25">
      <c r="A48" s="43" t="s">
        <v>144</v>
      </c>
      <c r="B48" s="46"/>
      <c r="C48" s="3"/>
      <c r="D48" s="127"/>
      <c r="E48" s="127"/>
      <c r="F48" s="127"/>
    </row>
    <row r="49" spans="1:6" s="45" customFormat="1" ht="30" x14ac:dyDescent="0.25">
      <c r="A49" s="24" t="s">
        <v>115</v>
      </c>
      <c r="B49" s="22"/>
      <c r="C49" s="3">
        <v>13000</v>
      </c>
      <c r="D49" s="145"/>
      <c r="E49" s="146"/>
      <c r="F49" s="145"/>
    </row>
    <row r="50" spans="1:6" s="45" customFormat="1" ht="30" x14ac:dyDescent="0.25">
      <c r="A50" s="128" t="s">
        <v>214</v>
      </c>
      <c r="B50" s="22"/>
      <c r="C50" s="3"/>
      <c r="D50" s="44"/>
      <c r="E50" s="44"/>
      <c r="F50" s="44"/>
    </row>
    <row r="51" spans="1:6" s="45" customFormat="1" ht="15.75" customHeight="1" x14ac:dyDescent="0.25">
      <c r="A51" s="52"/>
      <c r="B51" s="22"/>
      <c r="C51" s="3"/>
      <c r="D51" s="44"/>
      <c r="E51" s="44"/>
      <c r="F51" s="44"/>
    </row>
    <row r="52" spans="1:6" s="45" customFormat="1" x14ac:dyDescent="0.25">
      <c r="A52" s="53" t="s">
        <v>146</v>
      </c>
      <c r="B52" s="22"/>
      <c r="C52" s="18">
        <f>C29+ROUND(C47*3.2,0)+C49</f>
        <v>48770</v>
      </c>
      <c r="D52" s="44"/>
      <c r="E52" s="44"/>
      <c r="F52" s="44"/>
    </row>
    <row r="53" spans="1:6" s="45" customFormat="1" ht="17.25" customHeight="1" x14ac:dyDescent="0.25">
      <c r="A53" s="147" t="s">
        <v>145</v>
      </c>
      <c r="B53" s="22"/>
      <c r="C53" s="18">
        <f>SUM(C27,C52)</f>
        <v>212465.18803418803</v>
      </c>
      <c r="D53" s="44"/>
      <c r="E53" s="44"/>
      <c r="F53" s="44"/>
    </row>
    <row r="54" spans="1:6" s="45" customFormat="1" x14ac:dyDescent="0.25">
      <c r="A54" s="33" t="s">
        <v>7</v>
      </c>
      <c r="B54" s="2"/>
      <c r="C54" s="44"/>
      <c r="D54" s="44"/>
      <c r="E54" s="44"/>
      <c r="F54" s="44"/>
    </row>
    <row r="55" spans="1:6" s="45" customFormat="1" x14ac:dyDescent="0.25">
      <c r="A55" s="42" t="s">
        <v>134</v>
      </c>
      <c r="B55" s="2"/>
      <c r="C55" s="44"/>
      <c r="D55" s="44"/>
      <c r="E55" s="44"/>
      <c r="F55" s="44"/>
    </row>
    <row r="56" spans="1:6" s="45" customFormat="1" x14ac:dyDescent="0.25">
      <c r="A56" s="29" t="s">
        <v>21</v>
      </c>
      <c r="B56" s="143">
        <v>300</v>
      </c>
      <c r="C56" s="44">
        <v>190</v>
      </c>
      <c r="D56" s="91">
        <v>9.5</v>
      </c>
      <c r="E56" s="99">
        <f>ROUND(F56/B56,0)</f>
        <v>6</v>
      </c>
      <c r="F56" s="3">
        <f>ROUND(C56*D56,0)</f>
        <v>1805</v>
      </c>
    </row>
    <row r="57" spans="1:6" s="45" customFormat="1" x14ac:dyDescent="0.25">
      <c r="A57" s="29" t="s">
        <v>72</v>
      </c>
      <c r="B57" s="143">
        <v>300</v>
      </c>
      <c r="C57" s="44">
        <v>40</v>
      </c>
      <c r="D57" s="91">
        <v>9</v>
      </c>
      <c r="E57" s="99">
        <f>ROUND(F57/B57,0)</f>
        <v>1</v>
      </c>
      <c r="F57" s="3">
        <f>ROUND(C57*D57,0)</f>
        <v>360</v>
      </c>
    </row>
    <row r="58" spans="1:6" s="45" customFormat="1" x14ac:dyDescent="0.25">
      <c r="A58" s="29" t="s">
        <v>11</v>
      </c>
      <c r="B58" s="2">
        <v>300</v>
      </c>
      <c r="C58" s="44">
        <v>20</v>
      </c>
      <c r="D58" s="91">
        <v>9.6</v>
      </c>
      <c r="E58" s="99">
        <f>ROUND(F58/B58,0)</f>
        <v>1</v>
      </c>
      <c r="F58" s="3">
        <f>ROUND(C58*D58,0)</f>
        <v>192</v>
      </c>
    </row>
    <row r="59" spans="1:6" s="45" customFormat="1" ht="18" customHeight="1" x14ac:dyDescent="0.25">
      <c r="A59" s="96" t="s">
        <v>9</v>
      </c>
      <c r="B59" s="2"/>
      <c r="C59" s="92">
        <f>C56+C57+C58</f>
        <v>250</v>
      </c>
      <c r="D59" s="106">
        <f>F59/C59</f>
        <v>9.4280000000000008</v>
      </c>
      <c r="E59" s="92">
        <f>E56+E57+E58</f>
        <v>8</v>
      </c>
      <c r="F59" s="92">
        <f>F56+F57+F58</f>
        <v>2357</v>
      </c>
    </row>
    <row r="60" spans="1:6" s="45" customFormat="1" ht="17.25" customHeight="1" x14ac:dyDescent="0.25">
      <c r="A60" s="42" t="s">
        <v>76</v>
      </c>
      <c r="B60" s="2"/>
      <c r="C60" s="92"/>
      <c r="D60" s="101"/>
      <c r="E60" s="92"/>
      <c r="F60" s="92"/>
    </row>
    <row r="61" spans="1:6" s="45" customFormat="1" x14ac:dyDescent="0.25">
      <c r="A61" s="29" t="s">
        <v>37</v>
      </c>
      <c r="B61" s="69">
        <v>240</v>
      </c>
      <c r="C61" s="126">
        <v>1775</v>
      </c>
      <c r="D61" s="148">
        <v>8</v>
      </c>
      <c r="E61" s="125">
        <f>ROUND(F61/B61,0)</f>
        <v>59</v>
      </c>
      <c r="F61" s="3">
        <f>ROUND(C61*D61,0)</f>
        <v>14200</v>
      </c>
    </row>
    <row r="62" spans="1:6" s="45" customFormat="1" x14ac:dyDescent="0.25">
      <c r="A62" s="29" t="s">
        <v>26</v>
      </c>
      <c r="B62" s="69">
        <v>240</v>
      </c>
      <c r="C62" s="149">
        <v>220</v>
      </c>
      <c r="D62" s="148">
        <v>8</v>
      </c>
      <c r="E62" s="125">
        <f>ROUND(F62/B62,0)</f>
        <v>7</v>
      </c>
      <c r="F62" s="3">
        <f>ROUND(C62*D62,0)</f>
        <v>1760</v>
      </c>
    </row>
    <row r="63" spans="1:6" s="45" customFormat="1" ht="17.25" customHeight="1" x14ac:dyDescent="0.25">
      <c r="A63" s="33" t="s">
        <v>136</v>
      </c>
      <c r="B63" s="95"/>
      <c r="C63" s="110">
        <f>C61+C62</f>
        <v>1995</v>
      </c>
      <c r="D63" s="101">
        <f>D61</f>
        <v>8</v>
      </c>
      <c r="E63" s="110">
        <f>E61+E62</f>
        <v>66</v>
      </c>
      <c r="F63" s="110">
        <f>F61+F62</f>
        <v>15960</v>
      </c>
    </row>
    <row r="64" spans="1:6" s="45" customFormat="1" ht="16.5" customHeight="1" x14ac:dyDescent="0.2">
      <c r="A64" s="72" t="s">
        <v>112</v>
      </c>
      <c r="B64" s="86"/>
      <c r="C64" s="111">
        <f>C59+C63</f>
        <v>2245</v>
      </c>
      <c r="D64" s="106">
        <f>F64/C64</f>
        <v>8.1590200445434302</v>
      </c>
      <c r="E64" s="111">
        <f>E59+E63</f>
        <v>74</v>
      </c>
      <c r="F64" s="111">
        <f>F59+F63</f>
        <v>18317</v>
      </c>
    </row>
    <row r="65" spans="1:6" s="45" customFormat="1" ht="18.75" customHeight="1" x14ac:dyDescent="0.25">
      <c r="A65" s="150" t="s">
        <v>167</v>
      </c>
      <c r="B65" s="2"/>
      <c r="C65" s="56">
        <f>C66+C68</f>
        <v>6110</v>
      </c>
      <c r="D65" s="56"/>
      <c r="E65" s="56"/>
      <c r="F65" s="56"/>
    </row>
    <row r="66" spans="1:6" x14ac:dyDescent="0.25">
      <c r="A66" s="141" t="s">
        <v>162</v>
      </c>
      <c r="B66" s="116"/>
      <c r="C66" s="119">
        <f>C67</f>
        <v>6100</v>
      </c>
      <c r="D66" s="56"/>
      <c r="E66" s="56"/>
      <c r="F66" s="56"/>
    </row>
    <row r="67" spans="1:6" x14ac:dyDescent="0.25">
      <c r="A67" s="118" t="s">
        <v>163</v>
      </c>
      <c r="B67" s="116"/>
      <c r="C67" s="120">
        <v>6100</v>
      </c>
      <c r="D67" s="116"/>
      <c r="E67" s="116"/>
      <c r="F67" s="116"/>
    </row>
    <row r="68" spans="1:6" x14ac:dyDescent="0.25">
      <c r="A68" s="117" t="s">
        <v>164</v>
      </c>
      <c r="B68" s="116"/>
      <c r="C68" s="119">
        <f>C69+C70</f>
        <v>10</v>
      </c>
      <c r="D68" s="116"/>
      <c r="E68" s="116"/>
      <c r="F68" s="116"/>
    </row>
    <row r="69" spans="1:6" ht="30" x14ac:dyDescent="0.25">
      <c r="A69" s="118" t="s">
        <v>165</v>
      </c>
      <c r="B69" s="116"/>
      <c r="C69" s="120">
        <v>10</v>
      </c>
      <c r="D69" s="116"/>
      <c r="E69" s="116"/>
      <c r="F69" s="116"/>
    </row>
    <row r="70" spans="1:6" ht="15.75" thickBot="1" x14ac:dyDescent="0.3">
      <c r="A70" s="121" t="s">
        <v>166</v>
      </c>
      <c r="B70" s="122"/>
      <c r="C70" s="122"/>
      <c r="D70" s="122"/>
      <c r="E70" s="122"/>
      <c r="F70" s="122"/>
    </row>
    <row r="71" spans="1:6" ht="15.75" thickBot="1" x14ac:dyDescent="0.3">
      <c r="A71" s="112" t="s">
        <v>10</v>
      </c>
      <c r="B71" s="155"/>
      <c r="C71" s="155"/>
      <c r="D71" s="155"/>
      <c r="E71" s="155"/>
      <c r="F71" s="155"/>
    </row>
  </sheetData>
  <mergeCells count="6">
    <mergeCell ref="A2:F3"/>
    <mergeCell ref="B4:B6"/>
    <mergeCell ref="D4:D6"/>
    <mergeCell ref="E4:E6"/>
    <mergeCell ref="C4:C6"/>
    <mergeCell ref="F4:F6"/>
  </mergeCells>
  <pageMargins left="0.78740157480314965" right="0" top="0.15748031496062992" bottom="0.15748031496062992" header="0" footer="0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H80"/>
  <sheetViews>
    <sheetView zoomScale="80" zoomScaleNormal="80" zoomScaleSheetLayoutView="75" workbookViewId="0">
      <pane xSplit="1" ySplit="7" topLeftCell="B65" activePane="bottomRight" state="frozen"/>
      <selection activeCell="B3" sqref="B3:G4"/>
      <selection pane="topRight" activeCell="B3" sqref="B3:G4"/>
      <selection pane="bottomLeft" activeCell="B3" sqref="B3:G4"/>
      <selection pane="bottomRight" activeCell="B3" sqref="B3:G4"/>
    </sheetView>
  </sheetViews>
  <sheetFormatPr defaultColWidth="11.42578125" defaultRowHeight="15" x14ac:dyDescent="0.25"/>
  <cols>
    <col min="1" max="1" width="46.42578125" style="94" customWidth="1"/>
    <col min="2" max="2" width="11.28515625" style="94" customWidth="1"/>
    <col min="3" max="3" width="13.85546875" style="94" customWidth="1"/>
    <col min="4" max="4" width="11.140625" style="94" customWidth="1"/>
    <col min="5" max="5" width="16.28515625" style="94" customWidth="1"/>
    <col min="6" max="6" width="11.5703125" style="94" customWidth="1"/>
    <col min="7" max="16384" width="11.42578125" style="94"/>
  </cols>
  <sheetData>
    <row r="1" spans="1:8" s="65" customFormat="1" ht="9.75" customHeight="1" x14ac:dyDescent="0.25">
      <c r="E1" s="123"/>
    </row>
    <row r="2" spans="1:8" s="65" customFormat="1" ht="30.75" customHeight="1" x14ac:dyDescent="0.25">
      <c r="A2" s="629" t="s">
        <v>285</v>
      </c>
      <c r="B2" s="660"/>
      <c r="C2" s="660"/>
      <c r="D2" s="660"/>
      <c r="E2" s="660"/>
      <c r="F2" s="660"/>
    </row>
    <row r="3" spans="1:8" ht="15.75" thickBot="1" x14ac:dyDescent="0.3">
      <c r="A3" s="661"/>
      <c r="B3" s="661"/>
      <c r="C3" s="661"/>
      <c r="D3" s="661"/>
      <c r="E3" s="661"/>
      <c r="F3" s="661"/>
    </row>
    <row r="4" spans="1:8" ht="36.75" customHeight="1" x14ac:dyDescent="0.3">
      <c r="A4" s="8" t="s">
        <v>170</v>
      </c>
      <c r="B4" s="634" t="s">
        <v>1</v>
      </c>
      <c r="C4" s="657" t="s">
        <v>248</v>
      </c>
      <c r="D4" s="640" t="s">
        <v>0</v>
      </c>
      <c r="E4" s="634" t="s">
        <v>2</v>
      </c>
      <c r="F4" s="637" t="s">
        <v>194</v>
      </c>
    </row>
    <row r="5" spans="1:8" ht="30.75" customHeight="1" x14ac:dyDescent="0.3">
      <c r="A5" s="9"/>
      <c r="B5" s="635"/>
      <c r="C5" s="658"/>
      <c r="D5" s="641"/>
      <c r="E5" s="635"/>
      <c r="F5" s="638"/>
    </row>
    <row r="6" spans="1:8" ht="30" customHeight="1" thickBot="1" x14ac:dyDescent="0.3">
      <c r="A6" s="10" t="s">
        <v>3</v>
      </c>
      <c r="B6" s="636"/>
      <c r="C6" s="659"/>
      <c r="D6" s="642"/>
      <c r="E6" s="636"/>
      <c r="F6" s="639"/>
    </row>
    <row r="7" spans="1:8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8" ht="29.25" x14ac:dyDescent="0.25">
      <c r="A8" s="624" t="s">
        <v>172</v>
      </c>
      <c r="B8" s="103"/>
      <c r="C8" s="133"/>
      <c r="D8" s="133"/>
      <c r="E8" s="133"/>
      <c r="F8" s="133"/>
      <c r="G8" s="599"/>
      <c r="H8" s="600"/>
    </row>
    <row r="9" spans="1:8" x14ac:dyDescent="0.25">
      <c r="A9" s="68" t="s">
        <v>4</v>
      </c>
      <c r="B9" s="99"/>
      <c r="C9" s="44"/>
      <c r="D9" s="44"/>
      <c r="E9" s="44"/>
      <c r="F9" s="44"/>
    </row>
    <row r="10" spans="1:8" x14ac:dyDescent="0.25">
      <c r="A10" s="58" t="s">
        <v>21</v>
      </c>
      <c r="B10" s="2">
        <v>340</v>
      </c>
      <c r="C10" s="44">
        <v>1330</v>
      </c>
      <c r="D10" s="104">
        <v>11.5</v>
      </c>
      <c r="E10" s="99">
        <f t="shared" ref="E10" si="0">ROUND(F10/B10,0)</f>
        <v>45</v>
      </c>
      <c r="F10" s="3">
        <f t="shared" ref="F10" si="1">ROUND(C10*D10,0)</f>
        <v>15295</v>
      </c>
    </row>
    <row r="11" spans="1:8" x14ac:dyDescent="0.25">
      <c r="A11" s="58" t="s">
        <v>22</v>
      </c>
      <c r="B11" s="2">
        <v>340</v>
      </c>
      <c r="C11" s="44">
        <v>250</v>
      </c>
      <c r="D11" s="104">
        <v>11</v>
      </c>
      <c r="E11" s="99">
        <f t="shared" ref="E11:E19" si="2">ROUND(F11/B11,0)</f>
        <v>8</v>
      </c>
      <c r="F11" s="3">
        <f t="shared" ref="F11:F19" si="3">ROUND(C11*D11,0)</f>
        <v>2750</v>
      </c>
    </row>
    <row r="12" spans="1:8" x14ac:dyDescent="0.25">
      <c r="A12" s="58" t="s">
        <v>11</v>
      </c>
      <c r="B12" s="2">
        <v>340</v>
      </c>
      <c r="C12" s="44">
        <v>1150</v>
      </c>
      <c r="D12" s="104">
        <v>9</v>
      </c>
      <c r="E12" s="99">
        <f t="shared" si="2"/>
        <v>30</v>
      </c>
      <c r="F12" s="3">
        <f t="shared" si="3"/>
        <v>10350</v>
      </c>
    </row>
    <row r="13" spans="1:8" x14ac:dyDescent="0.25">
      <c r="A13" s="58" t="s">
        <v>27</v>
      </c>
      <c r="B13" s="2">
        <v>270</v>
      </c>
      <c r="C13" s="44">
        <v>470</v>
      </c>
      <c r="D13" s="104">
        <v>6.5</v>
      </c>
      <c r="E13" s="99">
        <f t="shared" si="2"/>
        <v>11</v>
      </c>
      <c r="F13" s="3">
        <f t="shared" si="3"/>
        <v>3055</v>
      </c>
    </row>
    <row r="14" spans="1:8" x14ac:dyDescent="0.25">
      <c r="A14" s="58" t="s">
        <v>28</v>
      </c>
      <c r="B14" s="2">
        <v>300</v>
      </c>
      <c r="C14" s="44">
        <v>320</v>
      </c>
      <c r="D14" s="104">
        <v>6.3</v>
      </c>
      <c r="E14" s="99">
        <f t="shared" si="2"/>
        <v>7</v>
      </c>
      <c r="F14" s="3">
        <f t="shared" si="3"/>
        <v>2016</v>
      </c>
    </row>
    <row r="15" spans="1:8" ht="30" x14ac:dyDescent="0.25">
      <c r="A15" s="554" t="s">
        <v>96</v>
      </c>
      <c r="B15" s="2">
        <v>300</v>
      </c>
      <c r="C15" s="44">
        <v>20</v>
      </c>
      <c r="D15" s="59">
        <v>11</v>
      </c>
      <c r="E15" s="99">
        <f t="shared" si="2"/>
        <v>1</v>
      </c>
      <c r="F15" s="3">
        <f t="shared" si="3"/>
        <v>220</v>
      </c>
      <c r="H15" s="94">
        <f>2+9+16+19+3+14+1</f>
        <v>64</v>
      </c>
    </row>
    <row r="16" spans="1:8" x14ac:dyDescent="0.25">
      <c r="A16" s="58" t="s">
        <v>24</v>
      </c>
      <c r="B16" s="2">
        <v>340</v>
      </c>
      <c r="C16" s="44">
        <v>150</v>
      </c>
      <c r="D16" s="59">
        <v>7.7</v>
      </c>
      <c r="E16" s="99">
        <f t="shared" si="2"/>
        <v>3</v>
      </c>
      <c r="F16" s="3">
        <f t="shared" si="3"/>
        <v>1155</v>
      </c>
    </row>
    <row r="17" spans="1:8" x14ac:dyDescent="0.25">
      <c r="A17" s="58" t="s">
        <v>23</v>
      </c>
      <c r="B17" s="2">
        <v>340</v>
      </c>
      <c r="C17" s="44">
        <v>660</v>
      </c>
      <c r="D17" s="104">
        <v>6</v>
      </c>
      <c r="E17" s="99">
        <f t="shared" si="2"/>
        <v>12</v>
      </c>
      <c r="F17" s="3">
        <f t="shared" si="3"/>
        <v>3960</v>
      </c>
    </row>
    <row r="18" spans="1:8" x14ac:dyDescent="0.25">
      <c r="A18" s="58" t="s">
        <v>26</v>
      </c>
      <c r="B18" s="2">
        <v>320</v>
      </c>
      <c r="C18" s="44">
        <v>445</v>
      </c>
      <c r="D18" s="104">
        <v>8.6</v>
      </c>
      <c r="E18" s="99">
        <f t="shared" si="2"/>
        <v>12</v>
      </c>
      <c r="F18" s="3">
        <f t="shared" si="3"/>
        <v>3827</v>
      </c>
    </row>
    <row r="19" spans="1:8" x14ac:dyDescent="0.25">
      <c r="A19" s="35" t="s">
        <v>177</v>
      </c>
      <c r="B19" s="2">
        <v>330</v>
      </c>
      <c r="C19" s="44">
        <v>50</v>
      </c>
      <c r="D19" s="104">
        <v>10</v>
      </c>
      <c r="E19" s="99">
        <f t="shared" si="2"/>
        <v>2</v>
      </c>
      <c r="F19" s="3">
        <f t="shared" si="3"/>
        <v>500</v>
      </c>
    </row>
    <row r="20" spans="1:8" s="45" customFormat="1" ht="15.75" customHeight="1" x14ac:dyDescent="0.25">
      <c r="A20" s="105" t="s">
        <v>5</v>
      </c>
      <c r="B20" s="62"/>
      <c r="C20" s="46">
        <f>SUM(C10:C19)</f>
        <v>4845</v>
      </c>
      <c r="D20" s="101">
        <f>F20/C20</f>
        <v>8.9015479876160999</v>
      </c>
      <c r="E20" s="107">
        <f>SUM(E10:E19)</f>
        <v>131</v>
      </c>
      <c r="F20" s="107">
        <f>SUM(F10:F19)</f>
        <v>43128</v>
      </c>
    </row>
    <row r="21" spans="1:8" s="20" customFormat="1" hidden="1" x14ac:dyDescent="0.25">
      <c r="A21" s="4" t="s">
        <v>189</v>
      </c>
      <c r="B21" s="5">
        <v>350</v>
      </c>
      <c r="C21" s="13"/>
      <c r="D21" s="14"/>
      <c r="E21" s="3"/>
      <c r="F21" s="13"/>
    </row>
    <row r="22" spans="1:8" s="20" customFormat="1" ht="14.25" hidden="1" x14ac:dyDescent="0.2">
      <c r="A22" s="15" t="s">
        <v>190</v>
      </c>
      <c r="B22" s="16"/>
      <c r="C22" s="19">
        <f t="shared" ref="C22" si="4">C20+C21</f>
        <v>4845</v>
      </c>
      <c r="D22" s="17" t="e">
        <f>#REF!/#REF!</f>
        <v>#REF!</v>
      </c>
      <c r="E22" s="19">
        <f t="shared" ref="E22:F22" si="5">E20+E21</f>
        <v>131</v>
      </c>
      <c r="F22" s="19">
        <f t="shared" si="5"/>
        <v>43128</v>
      </c>
    </row>
    <row r="23" spans="1:8" s="45" customFormat="1" ht="21" customHeight="1" x14ac:dyDescent="0.25">
      <c r="A23" s="21" t="s">
        <v>195</v>
      </c>
      <c r="B23" s="21"/>
      <c r="C23" s="73"/>
      <c r="D23" s="73"/>
      <c r="E23" s="73"/>
      <c r="F23" s="55"/>
    </row>
    <row r="24" spans="1:8" s="45" customFormat="1" ht="29.25" customHeight="1" x14ac:dyDescent="0.25">
      <c r="A24" s="23" t="s">
        <v>312</v>
      </c>
      <c r="B24" s="46"/>
      <c r="C24" s="44">
        <f>SUM(C26,C27,C28,C29)+C25/2.7</f>
        <v>51507.037037037036</v>
      </c>
      <c r="D24" s="50"/>
      <c r="E24" s="50"/>
      <c r="F24" s="55"/>
    </row>
    <row r="25" spans="1:8" s="45" customFormat="1" ht="15.75" customHeight="1" x14ac:dyDescent="0.25">
      <c r="A25" s="23" t="s">
        <v>278</v>
      </c>
      <c r="B25" s="28"/>
      <c r="C25" s="3">
        <f>3000+2500</f>
        <v>5500</v>
      </c>
      <c r="D25" s="28"/>
      <c r="E25" s="28"/>
      <c r="F25" s="28"/>
    </row>
    <row r="26" spans="1:8" s="45" customFormat="1" ht="15.75" customHeight="1" x14ac:dyDescent="0.25">
      <c r="A26" s="47" t="s">
        <v>196</v>
      </c>
      <c r="B26" s="46"/>
      <c r="C26" s="44"/>
      <c r="D26" s="50"/>
      <c r="E26" s="50"/>
      <c r="F26" s="55"/>
    </row>
    <row r="27" spans="1:8" s="45" customFormat="1" ht="15.75" customHeight="1" x14ac:dyDescent="0.25">
      <c r="A27" s="47" t="s">
        <v>197</v>
      </c>
      <c r="B27" s="46"/>
      <c r="C27" s="13">
        <v>10000</v>
      </c>
      <c r="D27" s="50"/>
      <c r="E27" s="50"/>
      <c r="F27" s="55"/>
    </row>
    <row r="28" spans="1:8" s="45" customFormat="1" ht="15.75" customHeight="1" x14ac:dyDescent="0.25">
      <c r="A28" s="47" t="s">
        <v>198</v>
      </c>
      <c r="B28" s="46"/>
      <c r="C28" s="13">
        <v>170</v>
      </c>
      <c r="D28" s="50"/>
      <c r="E28" s="50"/>
      <c r="F28" s="55"/>
    </row>
    <row r="29" spans="1:8" s="45" customFormat="1" ht="15.75" customHeight="1" x14ac:dyDescent="0.25">
      <c r="A29" s="23" t="s">
        <v>199</v>
      </c>
      <c r="B29" s="46"/>
      <c r="C29" s="13">
        <v>39300</v>
      </c>
      <c r="D29" s="50"/>
      <c r="E29" s="50"/>
      <c r="F29" s="55"/>
    </row>
    <row r="30" spans="1:8" s="45" customFormat="1" ht="51.75" customHeight="1" x14ac:dyDescent="0.25">
      <c r="A30" s="23" t="s">
        <v>277</v>
      </c>
      <c r="B30" s="46"/>
      <c r="C30" s="13">
        <v>552</v>
      </c>
      <c r="D30" s="44"/>
      <c r="E30" s="44"/>
      <c r="F30" s="44"/>
      <c r="G30" s="74"/>
    </row>
    <row r="31" spans="1:8" s="45" customFormat="1" x14ac:dyDescent="0.25">
      <c r="A31" s="24" t="s">
        <v>114</v>
      </c>
      <c r="B31" s="44"/>
      <c r="C31" s="13">
        <f>C32+C33</f>
        <v>28176.470588235294</v>
      </c>
      <c r="D31" s="44"/>
      <c r="E31" s="44"/>
      <c r="F31" s="44"/>
    </row>
    <row r="32" spans="1:8" s="45" customFormat="1" x14ac:dyDescent="0.25">
      <c r="A32" s="24" t="s">
        <v>251</v>
      </c>
      <c r="B32" s="44"/>
      <c r="C32" s="13">
        <v>25000</v>
      </c>
      <c r="D32" s="130"/>
      <c r="E32" s="130"/>
      <c r="F32" s="130"/>
      <c r="G32" s="108"/>
      <c r="H32" s="108"/>
    </row>
    <row r="33" spans="1:8" s="45" customFormat="1" x14ac:dyDescent="0.25">
      <c r="A33" s="24" t="s">
        <v>253</v>
      </c>
      <c r="B33" s="44"/>
      <c r="C33" s="13">
        <f>C34/8.5</f>
        <v>3176.4705882352941</v>
      </c>
      <c r="D33" s="130"/>
      <c r="E33" s="130"/>
      <c r="F33" s="130"/>
      <c r="G33" s="63"/>
      <c r="H33" s="63"/>
    </row>
    <row r="34" spans="1:8" s="124" customFormat="1" x14ac:dyDescent="0.25">
      <c r="A34" s="43" t="s">
        <v>252</v>
      </c>
      <c r="B34" s="46"/>
      <c r="C34" s="3">
        <v>27000</v>
      </c>
      <c r="D34" s="127"/>
      <c r="E34" s="127"/>
      <c r="F34" s="127"/>
      <c r="G34" s="109"/>
      <c r="H34" s="109"/>
    </row>
    <row r="35" spans="1:8" s="124" customFormat="1" x14ac:dyDescent="0.25">
      <c r="A35" s="48" t="s">
        <v>200</v>
      </c>
      <c r="B35" s="49"/>
      <c r="C35" s="46">
        <f>C24+ROUND(C32*3.2,0)+C34/3.9</f>
        <v>138430.11396011396</v>
      </c>
      <c r="D35" s="127"/>
      <c r="E35" s="127"/>
      <c r="F35" s="127"/>
    </row>
    <row r="36" spans="1:8" s="124" customFormat="1" x14ac:dyDescent="0.25">
      <c r="A36" s="21" t="s">
        <v>147</v>
      </c>
      <c r="B36" s="22"/>
      <c r="C36" s="46"/>
      <c r="D36" s="127"/>
      <c r="E36" s="127"/>
      <c r="F36" s="127"/>
    </row>
    <row r="37" spans="1:8" s="124" customFormat="1" ht="36.75" customHeight="1" x14ac:dyDescent="0.25">
      <c r="A37" s="23" t="s">
        <v>312</v>
      </c>
      <c r="B37" s="22"/>
      <c r="C37" s="3">
        <f>SUM(C38,C39,C46,C52,C53,C54)</f>
        <v>38682</v>
      </c>
      <c r="D37" s="127"/>
      <c r="E37" s="127"/>
      <c r="F37" s="127"/>
    </row>
    <row r="38" spans="1:8" s="124" customFormat="1" ht="17.25" customHeight="1" x14ac:dyDescent="0.25">
      <c r="A38" s="23" t="s">
        <v>196</v>
      </c>
      <c r="B38" s="22"/>
      <c r="C38" s="3"/>
      <c r="D38" s="127"/>
      <c r="E38" s="127"/>
      <c r="F38" s="127"/>
    </row>
    <row r="39" spans="1:8" s="124" customFormat="1" ht="30" x14ac:dyDescent="0.25">
      <c r="A39" s="47" t="s">
        <v>201</v>
      </c>
      <c r="B39" s="22"/>
      <c r="C39" s="3">
        <f>SUM(C40,C41,C42,C44)</f>
        <v>8706</v>
      </c>
      <c r="D39" s="127"/>
      <c r="E39" s="127"/>
      <c r="F39" s="127"/>
    </row>
    <row r="40" spans="1:8" s="124" customFormat="1" ht="30" x14ac:dyDescent="0.25">
      <c r="A40" s="51" t="s">
        <v>202</v>
      </c>
      <c r="B40" s="22"/>
      <c r="C40" s="41">
        <v>5467</v>
      </c>
      <c r="D40" s="127"/>
      <c r="E40" s="127"/>
      <c r="F40" s="127"/>
    </row>
    <row r="41" spans="1:8" s="124" customFormat="1" ht="30" x14ac:dyDescent="0.25">
      <c r="A41" s="51" t="s">
        <v>203</v>
      </c>
      <c r="B41" s="22"/>
      <c r="C41" s="41">
        <v>1580</v>
      </c>
      <c r="D41" s="127"/>
      <c r="E41" s="127"/>
      <c r="F41" s="127"/>
    </row>
    <row r="42" spans="1:8" s="124" customFormat="1" ht="45" x14ac:dyDescent="0.25">
      <c r="A42" s="51" t="s">
        <v>204</v>
      </c>
      <c r="B42" s="22"/>
      <c r="C42" s="41">
        <v>458</v>
      </c>
      <c r="D42" s="127"/>
      <c r="E42" s="127"/>
      <c r="F42" s="127"/>
    </row>
    <row r="43" spans="1:8" s="124" customFormat="1" x14ac:dyDescent="0.25">
      <c r="A43" s="51" t="s">
        <v>205</v>
      </c>
      <c r="B43" s="22"/>
      <c r="C43" s="41">
        <v>54</v>
      </c>
      <c r="D43" s="127"/>
      <c r="E43" s="127"/>
      <c r="F43" s="127"/>
    </row>
    <row r="44" spans="1:8" s="124" customFormat="1" ht="30" x14ac:dyDescent="0.25">
      <c r="A44" s="51" t="s">
        <v>206</v>
      </c>
      <c r="B44" s="22"/>
      <c r="C44" s="41">
        <v>1201</v>
      </c>
      <c r="D44" s="127"/>
      <c r="E44" s="127"/>
      <c r="F44" s="127"/>
    </row>
    <row r="45" spans="1:8" s="124" customFormat="1" x14ac:dyDescent="0.25">
      <c r="A45" s="51" t="s">
        <v>205</v>
      </c>
      <c r="B45" s="22"/>
      <c r="C45" s="41">
        <v>127</v>
      </c>
      <c r="D45" s="127"/>
      <c r="E45" s="127"/>
      <c r="F45" s="127"/>
    </row>
    <row r="46" spans="1:8" s="124" customFormat="1" ht="31.5" customHeight="1" x14ac:dyDescent="0.25">
      <c r="A46" s="47" t="s">
        <v>207</v>
      </c>
      <c r="B46" s="22"/>
      <c r="C46" s="41">
        <f>C47+C48+C50+C52</f>
        <v>29976</v>
      </c>
      <c r="D46" s="127"/>
      <c r="E46" s="127"/>
      <c r="F46" s="127"/>
    </row>
    <row r="47" spans="1:8" s="124" customFormat="1" ht="30" x14ac:dyDescent="0.25">
      <c r="A47" s="51" t="s">
        <v>208</v>
      </c>
      <c r="B47" s="22"/>
      <c r="C47" s="3">
        <v>3899</v>
      </c>
      <c r="D47" s="127"/>
      <c r="E47" s="127"/>
      <c r="F47" s="127"/>
    </row>
    <row r="48" spans="1:8" s="124" customFormat="1" ht="45" x14ac:dyDescent="0.25">
      <c r="A48" s="51" t="s">
        <v>209</v>
      </c>
      <c r="B48" s="22"/>
      <c r="C48" s="41">
        <v>22700</v>
      </c>
      <c r="D48" s="127"/>
      <c r="E48" s="127"/>
      <c r="F48" s="127"/>
      <c r="H48" s="135"/>
    </row>
    <row r="49" spans="1:6" s="124" customFormat="1" x14ac:dyDescent="0.25">
      <c r="A49" s="51" t="s">
        <v>205</v>
      </c>
      <c r="B49" s="22"/>
      <c r="C49" s="41">
        <v>6135</v>
      </c>
      <c r="D49" s="127"/>
      <c r="E49" s="127"/>
      <c r="F49" s="127"/>
    </row>
    <row r="50" spans="1:6" s="124" customFormat="1" ht="45" x14ac:dyDescent="0.25">
      <c r="A50" s="51" t="s">
        <v>210</v>
      </c>
      <c r="B50" s="22"/>
      <c r="C50" s="41">
        <v>3377</v>
      </c>
      <c r="D50" s="127"/>
      <c r="E50" s="127"/>
      <c r="F50" s="127"/>
    </row>
    <row r="51" spans="1:6" s="124" customFormat="1" x14ac:dyDescent="0.25">
      <c r="A51" s="51" t="s">
        <v>205</v>
      </c>
      <c r="B51" s="22"/>
      <c r="C51" s="41">
        <v>2077</v>
      </c>
      <c r="D51" s="127"/>
      <c r="E51" s="127"/>
      <c r="F51" s="127"/>
    </row>
    <row r="52" spans="1:6" s="124" customFormat="1" ht="45" x14ac:dyDescent="0.25">
      <c r="A52" s="47" t="s">
        <v>211</v>
      </c>
      <c r="B52" s="22"/>
      <c r="C52" s="41"/>
      <c r="D52" s="127"/>
      <c r="E52" s="127"/>
      <c r="F52" s="127"/>
    </row>
    <row r="53" spans="1:6" s="124" customFormat="1" ht="30" x14ac:dyDescent="0.25">
      <c r="A53" s="47" t="s">
        <v>212</v>
      </c>
      <c r="B53" s="22"/>
      <c r="C53" s="41"/>
      <c r="D53" s="127"/>
      <c r="E53" s="127"/>
      <c r="F53" s="127"/>
    </row>
    <row r="54" spans="1:6" s="124" customFormat="1" x14ac:dyDescent="0.25">
      <c r="A54" s="23" t="s">
        <v>213</v>
      </c>
      <c r="B54" s="22"/>
      <c r="C54" s="41"/>
      <c r="D54" s="127"/>
      <c r="E54" s="127"/>
      <c r="F54" s="127"/>
    </row>
    <row r="55" spans="1:6" s="124" customFormat="1" x14ac:dyDescent="0.25">
      <c r="A55" s="24" t="s">
        <v>114</v>
      </c>
      <c r="B55" s="46"/>
      <c r="C55" s="41"/>
      <c r="D55" s="127"/>
      <c r="E55" s="127"/>
      <c r="F55" s="127"/>
    </row>
    <row r="56" spans="1:6" s="124" customFormat="1" x14ac:dyDescent="0.25">
      <c r="A56" s="43" t="s">
        <v>144</v>
      </c>
      <c r="B56" s="46"/>
      <c r="C56" s="3"/>
      <c r="D56" s="127"/>
      <c r="E56" s="127"/>
      <c r="F56" s="127"/>
    </row>
    <row r="57" spans="1:6" s="45" customFormat="1" ht="30" x14ac:dyDescent="0.25">
      <c r="A57" s="24" t="s">
        <v>115</v>
      </c>
      <c r="B57" s="44"/>
      <c r="C57" s="3">
        <v>8300</v>
      </c>
      <c r="D57" s="44"/>
      <c r="E57" s="44"/>
      <c r="F57" s="44"/>
    </row>
    <row r="58" spans="1:6" s="45" customFormat="1" ht="30" x14ac:dyDescent="0.25">
      <c r="A58" s="128" t="s">
        <v>214</v>
      </c>
      <c r="B58" s="22"/>
      <c r="C58" s="3">
        <v>910</v>
      </c>
      <c r="D58" s="44"/>
      <c r="E58" s="44"/>
      <c r="F58" s="44"/>
    </row>
    <row r="59" spans="1:6" s="45" customFormat="1" ht="15.75" customHeight="1" x14ac:dyDescent="0.25">
      <c r="A59" s="52"/>
      <c r="B59" s="22"/>
      <c r="C59" s="3"/>
      <c r="D59" s="44"/>
      <c r="E59" s="44"/>
      <c r="F59" s="44"/>
    </row>
    <row r="60" spans="1:6" s="45" customFormat="1" x14ac:dyDescent="0.25">
      <c r="A60" s="53" t="s">
        <v>146</v>
      </c>
      <c r="B60" s="22"/>
      <c r="C60" s="18">
        <f>C37+ROUND(C55*3.2,0)+C57</f>
        <v>46982</v>
      </c>
      <c r="D60" s="44"/>
      <c r="E60" s="44"/>
      <c r="F60" s="44"/>
    </row>
    <row r="61" spans="1:6" s="45" customFormat="1" ht="17.25" customHeight="1" x14ac:dyDescent="0.25">
      <c r="A61" s="147" t="s">
        <v>145</v>
      </c>
      <c r="B61" s="22"/>
      <c r="C61" s="18">
        <f>SUM(C35,C60)</f>
        <v>185412.11396011396</v>
      </c>
      <c r="D61" s="44"/>
      <c r="E61" s="44"/>
      <c r="F61" s="44"/>
    </row>
    <row r="62" spans="1:6" s="45" customFormat="1" ht="17.25" customHeight="1" x14ac:dyDescent="0.25">
      <c r="A62" s="147" t="s">
        <v>116</v>
      </c>
      <c r="B62" s="22"/>
      <c r="C62" s="18">
        <f>SUM(C63:C64)</f>
        <v>30</v>
      </c>
      <c r="D62" s="44"/>
      <c r="E62" s="44"/>
      <c r="F62" s="44"/>
    </row>
    <row r="63" spans="1:6" s="45" customFormat="1" ht="63.75" customHeight="1" x14ac:dyDescent="0.25">
      <c r="A63" s="24" t="s">
        <v>280</v>
      </c>
      <c r="B63" s="22"/>
      <c r="C63" s="3">
        <v>15</v>
      </c>
      <c r="D63" s="44"/>
      <c r="E63" s="44"/>
      <c r="F63" s="44"/>
    </row>
    <row r="64" spans="1:6" s="45" customFormat="1" ht="64.5" customHeight="1" x14ac:dyDescent="0.25">
      <c r="A64" s="24" t="s">
        <v>279</v>
      </c>
      <c r="B64" s="22"/>
      <c r="C64" s="3">
        <v>15</v>
      </c>
      <c r="D64" s="44"/>
      <c r="E64" s="44"/>
      <c r="F64" s="44"/>
    </row>
    <row r="65" spans="1:164" s="45" customFormat="1" ht="17.25" customHeight="1" x14ac:dyDescent="0.25">
      <c r="A65" s="27" t="s">
        <v>7</v>
      </c>
      <c r="B65" s="78"/>
      <c r="C65" s="44"/>
      <c r="D65" s="44"/>
      <c r="E65" s="44"/>
      <c r="F65" s="44"/>
    </row>
    <row r="66" spans="1:164" s="45" customFormat="1" ht="17.25" customHeight="1" x14ac:dyDescent="0.25">
      <c r="A66" s="42" t="s">
        <v>134</v>
      </c>
      <c r="B66" s="78"/>
      <c r="C66" s="44"/>
      <c r="D66" s="44"/>
      <c r="E66" s="44"/>
      <c r="F66" s="44"/>
    </row>
    <row r="67" spans="1:164" s="45" customFormat="1" ht="17.25" customHeight="1" x14ac:dyDescent="0.25">
      <c r="A67" s="29" t="s">
        <v>21</v>
      </c>
      <c r="B67" s="78">
        <v>300</v>
      </c>
      <c r="C67" s="44">
        <v>410</v>
      </c>
      <c r="D67" s="137">
        <v>10</v>
      </c>
      <c r="E67" s="99">
        <f t="shared" ref="E67:E68" si="6">ROUND(F67/B67,0)</f>
        <v>14</v>
      </c>
      <c r="F67" s="3">
        <f t="shared" ref="F67:F68" si="7">ROUND(C67*D67,0)</f>
        <v>4100</v>
      </c>
    </row>
    <row r="68" spans="1:164" s="45" customFormat="1" ht="17.25" customHeight="1" x14ac:dyDescent="0.25">
      <c r="A68" s="29" t="s">
        <v>26</v>
      </c>
      <c r="B68" s="78">
        <v>300</v>
      </c>
      <c r="C68" s="44">
        <v>30</v>
      </c>
      <c r="D68" s="137">
        <v>8.5</v>
      </c>
      <c r="E68" s="99">
        <f t="shared" si="6"/>
        <v>1</v>
      </c>
      <c r="F68" s="3">
        <f t="shared" si="7"/>
        <v>255</v>
      </c>
    </row>
    <row r="69" spans="1:164" s="45" customFormat="1" ht="17.25" customHeight="1" x14ac:dyDescent="0.25">
      <c r="A69" s="33" t="s">
        <v>9</v>
      </c>
      <c r="B69" s="138"/>
      <c r="C69" s="92">
        <f>SUM(C67:C68)</f>
        <v>440</v>
      </c>
      <c r="D69" s="101">
        <f>F69/C69</f>
        <v>9.8977272727272734</v>
      </c>
      <c r="E69" s="100">
        <f t="shared" ref="E69:F69" si="8">SUM(E67:E68)</f>
        <v>15</v>
      </c>
      <c r="F69" s="92">
        <f t="shared" si="8"/>
        <v>4355</v>
      </c>
    </row>
    <row r="70" spans="1:164" s="45" customFormat="1" ht="17.25" customHeight="1" x14ac:dyDescent="0.25">
      <c r="A70" s="42" t="s">
        <v>20</v>
      </c>
      <c r="B70" s="138"/>
      <c r="C70" s="92"/>
      <c r="D70" s="101"/>
      <c r="E70" s="100"/>
      <c r="F70" s="92"/>
    </row>
    <row r="71" spans="1:164" s="45" customFormat="1" ht="16.5" customHeight="1" x14ac:dyDescent="0.25">
      <c r="A71" s="1" t="s">
        <v>21</v>
      </c>
      <c r="B71" s="136">
        <v>240</v>
      </c>
      <c r="C71" s="126">
        <v>650</v>
      </c>
      <c r="D71" s="139">
        <v>8</v>
      </c>
      <c r="E71" s="125">
        <f>ROUND(F71/B71,0)</f>
        <v>22</v>
      </c>
      <c r="F71" s="3">
        <f>ROUND(C71*D71,0)</f>
        <v>5200</v>
      </c>
    </row>
    <row r="72" spans="1:164" s="45" customFormat="1" ht="16.5" customHeight="1" x14ac:dyDescent="0.25">
      <c r="A72" s="151" t="s">
        <v>136</v>
      </c>
      <c r="B72" s="601"/>
      <c r="C72" s="110">
        <f>SUM(C71)</f>
        <v>650</v>
      </c>
      <c r="D72" s="101">
        <f t="shared" ref="D72:D73" si="9">F72/C72</f>
        <v>8</v>
      </c>
      <c r="E72" s="110">
        <f t="shared" ref="E72:F72" si="10">SUM(E71)</f>
        <v>22</v>
      </c>
      <c r="F72" s="110">
        <f t="shared" si="10"/>
        <v>5200</v>
      </c>
    </row>
    <row r="73" spans="1:164" ht="22.5" customHeight="1" x14ac:dyDescent="0.25">
      <c r="A73" s="72" t="s">
        <v>113</v>
      </c>
      <c r="B73" s="602"/>
      <c r="C73" s="46">
        <f>C72+C69</f>
        <v>1090</v>
      </c>
      <c r="D73" s="101">
        <f t="shared" si="9"/>
        <v>8.7660550458715605</v>
      </c>
      <c r="E73" s="603">
        <f>E72+E69</f>
        <v>37</v>
      </c>
      <c r="F73" s="603">
        <f>F72+F69</f>
        <v>9555</v>
      </c>
    </row>
    <row r="74" spans="1:164" ht="18.75" customHeight="1" x14ac:dyDescent="0.25">
      <c r="A74" s="152" t="s">
        <v>92</v>
      </c>
      <c r="B74" s="114"/>
      <c r="C74" s="64">
        <f>C75+C77</f>
        <v>9375</v>
      </c>
      <c r="D74" s="77"/>
      <c r="E74" s="114"/>
      <c r="F74" s="114"/>
    </row>
    <row r="75" spans="1:164" x14ac:dyDescent="0.25">
      <c r="A75" s="141" t="s">
        <v>162</v>
      </c>
      <c r="B75" s="116"/>
      <c r="C75" s="56">
        <f>C76</f>
        <v>9373</v>
      </c>
      <c r="D75" s="58"/>
      <c r="E75" s="153"/>
      <c r="F75" s="116"/>
    </row>
    <row r="76" spans="1:164" x14ac:dyDescent="0.25">
      <c r="A76" s="118" t="s">
        <v>163</v>
      </c>
      <c r="B76" s="116"/>
      <c r="C76" s="98">
        <v>9373</v>
      </c>
      <c r="D76" s="116"/>
      <c r="E76" s="116"/>
      <c r="F76" s="116"/>
    </row>
    <row r="77" spans="1:164" x14ac:dyDescent="0.25">
      <c r="A77" s="117" t="s">
        <v>164</v>
      </c>
      <c r="B77" s="116"/>
      <c r="C77" s="119">
        <f>C78+C79</f>
        <v>2</v>
      </c>
      <c r="D77" s="116"/>
      <c r="E77" s="116"/>
      <c r="F77" s="116"/>
    </row>
    <row r="78" spans="1:164" ht="30" x14ac:dyDescent="0.25">
      <c r="A78" s="118" t="s">
        <v>165</v>
      </c>
      <c r="B78" s="116"/>
      <c r="C78" s="120">
        <v>2</v>
      </c>
      <c r="D78" s="116"/>
      <c r="E78" s="116"/>
      <c r="F78" s="116"/>
    </row>
    <row r="79" spans="1:164" ht="15.75" thickBot="1" x14ac:dyDescent="0.3">
      <c r="A79" s="121" t="s">
        <v>166</v>
      </c>
      <c r="B79" s="122"/>
      <c r="C79" s="604"/>
      <c r="D79" s="122"/>
      <c r="E79" s="122"/>
      <c r="F79" s="122"/>
    </row>
    <row r="80" spans="1:164" s="113" customFormat="1" ht="17.25" customHeight="1" x14ac:dyDescent="0.25">
      <c r="A80" s="87" t="s">
        <v>10</v>
      </c>
      <c r="B80" s="311"/>
      <c r="C80" s="605"/>
      <c r="D80" s="606"/>
      <c r="E80" s="606"/>
      <c r="F80" s="606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M80" s="94"/>
      <c r="BN80" s="94"/>
      <c r="BO80" s="94"/>
      <c r="BP80" s="94"/>
      <c r="BQ80" s="94"/>
      <c r="BR80" s="94"/>
      <c r="BS80" s="94"/>
      <c r="BT80" s="94"/>
      <c r="BU80" s="94"/>
      <c r="BV80" s="94"/>
      <c r="BW80" s="94"/>
      <c r="BX80" s="94"/>
      <c r="BY80" s="94"/>
      <c r="BZ80" s="94"/>
      <c r="CA80" s="94"/>
      <c r="CB80" s="94"/>
      <c r="CC80" s="94"/>
      <c r="CD80" s="94"/>
      <c r="CE80" s="94"/>
      <c r="CF80" s="94"/>
      <c r="CG80" s="94"/>
      <c r="CH80" s="94"/>
      <c r="CI80" s="94"/>
      <c r="CJ80" s="94"/>
      <c r="CK80" s="94"/>
      <c r="CL80" s="94"/>
      <c r="CM80" s="94"/>
      <c r="CN80" s="94"/>
      <c r="CO80" s="94"/>
      <c r="CP80" s="94"/>
      <c r="CQ80" s="94"/>
      <c r="CR80" s="94"/>
      <c r="CS80" s="94"/>
      <c r="CT80" s="94"/>
      <c r="CU80" s="94"/>
      <c r="CV80" s="94"/>
      <c r="CW80" s="94"/>
      <c r="CX80" s="94"/>
      <c r="CY80" s="94"/>
      <c r="CZ80" s="94"/>
      <c r="DA80" s="94"/>
      <c r="DB80" s="94"/>
      <c r="DC80" s="94"/>
      <c r="DD80" s="94"/>
      <c r="DE80" s="94"/>
      <c r="DF80" s="94"/>
      <c r="DG80" s="94"/>
      <c r="DH80" s="94"/>
      <c r="DI80" s="94"/>
      <c r="DJ80" s="94"/>
      <c r="DK80" s="94"/>
      <c r="DL80" s="94"/>
      <c r="DM80" s="94"/>
      <c r="DN80" s="94"/>
      <c r="DO80" s="94"/>
      <c r="DP80" s="94"/>
      <c r="DQ80" s="94"/>
      <c r="DR80" s="94"/>
      <c r="DS80" s="94"/>
      <c r="DT80" s="94"/>
      <c r="DU80" s="94"/>
      <c r="DV80" s="94"/>
      <c r="DW80" s="94"/>
      <c r="DX80" s="94"/>
      <c r="DY80" s="94"/>
      <c r="DZ80" s="94"/>
      <c r="EA80" s="94"/>
      <c r="EB80" s="94"/>
      <c r="EC80" s="94"/>
      <c r="ED80" s="94"/>
      <c r="EE80" s="94"/>
      <c r="EF80" s="94"/>
      <c r="EG80" s="94"/>
      <c r="EH80" s="94"/>
      <c r="EI80" s="94"/>
      <c r="EJ80" s="94"/>
      <c r="EK80" s="94"/>
      <c r="EL80" s="94"/>
      <c r="EM80" s="94"/>
      <c r="EN80" s="94"/>
      <c r="EO80" s="94"/>
      <c r="EP80" s="94"/>
      <c r="EQ80" s="94"/>
      <c r="ER80" s="94"/>
      <c r="ES80" s="94"/>
      <c r="ET80" s="94"/>
      <c r="EU80" s="94"/>
      <c r="EV80" s="94"/>
      <c r="EW80" s="94"/>
      <c r="EX80" s="94"/>
      <c r="EY80" s="94"/>
      <c r="EZ80" s="94"/>
      <c r="FA80" s="94"/>
      <c r="FB80" s="94"/>
      <c r="FC80" s="94"/>
      <c r="FD80" s="94"/>
      <c r="FE80" s="94"/>
      <c r="FF80" s="94"/>
      <c r="FG80" s="94"/>
      <c r="FH80" s="94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1496062992125984" bottom="0.19685039370078741" header="0" footer="0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O78"/>
  <sheetViews>
    <sheetView zoomScale="85" zoomScaleNormal="85" zoomScaleSheetLayoutView="100" workbookViewId="0">
      <pane xSplit="1" ySplit="7" topLeftCell="B57" activePane="bottomRight" state="frozen"/>
      <selection activeCell="B3" sqref="B3:G4"/>
      <selection pane="topRight" activeCell="B3" sqref="B3:G4"/>
      <selection pane="bottomLeft" activeCell="B3" sqref="B3:G4"/>
      <selection pane="bottomRight" activeCell="B3" sqref="B3:G4"/>
    </sheetView>
  </sheetViews>
  <sheetFormatPr defaultColWidth="11.42578125" defaultRowHeight="15" x14ac:dyDescent="0.25"/>
  <cols>
    <col min="1" max="1" width="44.5703125" style="94" customWidth="1"/>
    <col min="2" max="2" width="9.42578125" style="94" customWidth="1"/>
    <col min="3" max="3" width="12.28515625" style="94" customWidth="1"/>
    <col min="4" max="4" width="11.42578125" style="94" customWidth="1"/>
    <col min="5" max="5" width="12.42578125" style="94" customWidth="1"/>
    <col min="6" max="6" width="11.85546875" style="94" customWidth="1"/>
    <col min="7" max="16384" width="11.42578125" style="94"/>
  </cols>
  <sheetData>
    <row r="1" spans="1:6" s="65" customFormat="1" ht="5.25" customHeight="1" x14ac:dyDescent="0.25">
      <c r="D1" s="7"/>
      <c r="E1" s="123"/>
      <c r="F1" s="7"/>
    </row>
    <row r="2" spans="1:6" s="65" customFormat="1" ht="32.25" customHeight="1" x14ac:dyDescent="0.25">
      <c r="A2" s="655" t="s">
        <v>285</v>
      </c>
      <c r="B2" s="656"/>
      <c r="C2" s="656"/>
      <c r="D2" s="656"/>
      <c r="E2" s="656"/>
      <c r="F2" s="656"/>
    </row>
    <row r="3" spans="1:6" ht="15.75" thickBot="1" x14ac:dyDescent="0.3">
      <c r="A3" s="656"/>
      <c r="B3" s="656"/>
      <c r="C3" s="656"/>
      <c r="D3" s="656"/>
      <c r="E3" s="656"/>
      <c r="F3" s="656"/>
    </row>
    <row r="4" spans="1:6" ht="31.5" customHeight="1" x14ac:dyDescent="0.3">
      <c r="A4" s="8" t="s">
        <v>170</v>
      </c>
      <c r="B4" s="634" t="s">
        <v>1</v>
      </c>
      <c r="C4" s="657" t="s">
        <v>248</v>
      </c>
      <c r="D4" s="640" t="s">
        <v>0</v>
      </c>
      <c r="E4" s="634" t="s">
        <v>2</v>
      </c>
      <c r="F4" s="637" t="s">
        <v>194</v>
      </c>
    </row>
    <row r="5" spans="1:6" ht="14.25" customHeight="1" x14ac:dyDescent="0.3">
      <c r="A5" s="9"/>
      <c r="B5" s="635"/>
      <c r="C5" s="658"/>
      <c r="D5" s="641"/>
      <c r="E5" s="635"/>
      <c r="F5" s="638"/>
    </row>
    <row r="6" spans="1:6" ht="59.25" customHeight="1" thickBot="1" x14ac:dyDescent="0.3">
      <c r="A6" s="10" t="s">
        <v>3</v>
      </c>
      <c r="B6" s="636"/>
      <c r="C6" s="659"/>
      <c r="D6" s="642"/>
      <c r="E6" s="636"/>
      <c r="F6" s="639"/>
    </row>
    <row r="7" spans="1:6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6" ht="34.5" customHeight="1" x14ac:dyDescent="0.25">
      <c r="A8" s="61" t="s">
        <v>173</v>
      </c>
      <c r="B8" s="61"/>
      <c r="C8" s="623"/>
      <c r="D8" s="623"/>
      <c r="E8" s="623"/>
      <c r="F8" s="623"/>
    </row>
    <row r="9" spans="1:6" x14ac:dyDescent="0.25">
      <c r="A9" s="68" t="s">
        <v>4</v>
      </c>
      <c r="B9" s="68"/>
      <c r="C9" s="623"/>
      <c r="D9" s="623"/>
      <c r="E9" s="623"/>
      <c r="F9" s="623"/>
    </row>
    <row r="10" spans="1:6" x14ac:dyDescent="0.25">
      <c r="A10" s="58" t="s">
        <v>11</v>
      </c>
      <c r="B10" s="156">
        <v>340</v>
      </c>
      <c r="C10" s="157">
        <v>95</v>
      </c>
      <c r="D10" s="158">
        <v>9</v>
      </c>
      <c r="E10" s="159">
        <f>ROUND(F10/B10,0)</f>
        <v>3</v>
      </c>
      <c r="F10" s="3">
        <f>ROUND(C10*D10,0)</f>
        <v>855</v>
      </c>
    </row>
    <row r="11" spans="1:6" x14ac:dyDescent="0.25">
      <c r="A11" s="58" t="s">
        <v>21</v>
      </c>
      <c r="B11" s="156">
        <v>340</v>
      </c>
      <c r="C11" s="157">
        <v>110</v>
      </c>
      <c r="D11" s="158">
        <v>10</v>
      </c>
      <c r="E11" s="159">
        <f>ROUND(F11/B11,0)</f>
        <v>3</v>
      </c>
      <c r="F11" s="3">
        <f>ROUND(C11*D11,0)</f>
        <v>1100</v>
      </c>
    </row>
    <row r="12" spans="1:6" x14ac:dyDescent="0.25">
      <c r="A12" s="58" t="s">
        <v>26</v>
      </c>
      <c r="B12" s="156">
        <v>320</v>
      </c>
      <c r="C12" s="157">
        <v>90</v>
      </c>
      <c r="D12" s="158">
        <v>8</v>
      </c>
      <c r="E12" s="159">
        <f>ROUND(F12/B12,0)</f>
        <v>2</v>
      </c>
      <c r="F12" s="3">
        <f>ROUND(C12*D12,0)</f>
        <v>720</v>
      </c>
    </row>
    <row r="13" spans="1:6" x14ac:dyDescent="0.25">
      <c r="A13" s="58" t="s">
        <v>23</v>
      </c>
      <c r="B13" s="156">
        <v>340</v>
      </c>
      <c r="C13" s="157">
        <v>30</v>
      </c>
      <c r="D13" s="158">
        <v>6.9</v>
      </c>
      <c r="E13" s="159">
        <f>ROUND(F13/B13,0)</f>
        <v>1</v>
      </c>
      <c r="F13" s="3">
        <f>ROUND(C13*D13,0)</f>
        <v>207</v>
      </c>
    </row>
    <row r="14" spans="1:6" x14ac:dyDescent="0.25">
      <c r="A14" s="58" t="s">
        <v>28</v>
      </c>
      <c r="B14" s="156">
        <v>300</v>
      </c>
      <c r="C14" s="157">
        <v>10</v>
      </c>
      <c r="D14" s="158">
        <v>5.2</v>
      </c>
      <c r="E14" s="159">
        <f>ROUND(F14/B14,0)</f>
        <v>0</v>
      </c>
      <c r="F14" s="3">
        <f>ROUND(C14*D14,0)</f>
        <v>52</v>
      </c>
    </row>
    <row r="15" spans="1:6" s="45" customFormat="1" ht="19.5" customHeight="1" x14ac:dyDescent="0.2">
      <c r="A15" s="105" t="s">
        <v>5</v>
      </c>
      <c r="B15" s="105"/>
      <c r="C15" s="160">
        <f>SUM(C10:C14)</f>
        <v>335</v>
      </c>
      <c r="D15" s="161">
        <f>F15/C15</f>
        <v>8.7582089552238802</v>
      </c>
      <c r="E15" s="162">
        <f>SUM(E10:E14)</f>
        <v>9</v>
      </c>
      <c r="F15" s="163">
        <f>SUM(F10:F14)</f>
        <v>2934</v>
      </c>
    </row>
    <row r="16" spans="1:6" s="20" customFormat="1" hidden="1" x14ac:dyDescent="0.25">
      <c r="A16" s="4" t="s">
        <v>189</v>
      </c>
      <c r="B16" s="5">
        <v>350</v>
      </c>
      <c r="C16" s="13"/>
      <c r="D16" s="14"/>
      <c r="E16" s="3"/>
      <c r="F16" s="13"/>
    </row>
    <row r="17" spans="1:7" s="20" customFormat="1" ht="14.25" hidden="1" x14ac:dyDescent="0.2">
      <c r="A17" s="15" t="s">
        <v>190</v>
      </c>
      <c r="B17" s="16"/>
      <c r="C17" s="19">
        <f t="shared" ref="C17" si="0">C15+C16</f>
        <v>335</v>
      </c>
      <c r="D17" s="17" t="e">
        <f>#REF!/#REF!</f>
        <v>#REF!</v>
      </c>
      <c r="E17" s="19">
        <f t="shared" ref="E17:F17" si="1">E15+E16</f>
        <v>9</v>
      </c>
      <c r="F17" s="19">
        <f t="shared" si="1"/>
        <v>2934</v>
      </c>
    </row>
    <row r="18" spans="1:7" s="45" customFormat="1" x14ac:dyDescent="0.25">
      <c r="A18" s="21" t="s">
        <v>195</v>
      </c>
      <c r="B18" s="21"/>
      <c r="C18" s="73"/>
      <c r="D18" s="154"/>
      <c r="E18" s="154"/>
      <c r="F18" s="44"/>
    </row>
    <row r="19" spans="1:7" s="45" customFormat="1" ht="30" x14ac:dyDescent="0.25">
      <c r="A19" s="23" t="s">
        <v>312</v>
      </c>
      <c r="B19" s="46"/>
      <c r="C19" s="44">
        <f>SUM(C21,C22,C23,C24)+C20/2.7</f>
        <v>3153.7037037037035</v>
      </c>
      <c r="D19" s="154"/>
      <c r="E19" s="154"/>
      <c r="F19" s="44"/>
    </row>
    <row r="20" spans="1:7" s="45" customFormat="1" x14ac:dyDescent="0.25">
      <c r="A20" s="23" t="s">
        <v>278</v>
      </c>
      <c r="B20" s="28"/>
      <c r="C20" s="3">
        <f>250+300</f>
        <v>550</v>
      </c>
      <c r="D20" s="28"/>
      <c r="E20" s="28"/>
      <c r="F20" s="28"/>
    </row>
    <row r="21" spans="1:7" s="45" customFormat="1" x14ac:dyDescent="0.25">
      <c r="A21" s="47" t="s">
        <v>196</v>
      </c>
      <c r="B21" s="46"/>
      <c r="C21" s="44"/>
      <c r="D21" s="154"/>
      <c r="E21" s="154"/>
      <c r="F21" s="44"/>
    </row>
    <row r="22" spans="1:7" s="45" customFormat="1" ht="30" x14ac:dyDescent="0.25">
      <c r="A22" s="47" t="s">
        <v>197</v>
      </c>
      <c r="B22" s="46"/>
      <c r="C22" s="44">
        <v>500</v>
      </c>
      <c r="D22" s="154"/>
      <c r="E22" s="154"/>
      <c r="F22" s="44"/>
    </row>
    <row r="23" spans="1:7" s="45" customFormat="1" ht="30" x14ac:dyDescent="0.25">
      <c r="A23" s="47" t="s">
        <v>198</v>
      </c>
      <c r="B23" s="46"/>
      <c r="C23" s="44">
        <v>50</v>
      </c>
      <c r="D23" s="154"/>
      <c r="E23" s="154"/>
      <c r="F23" s="44"/>
    </row>
    <row r="24" spans="1:7" s="45" customFormat="1" x14ac:dyDescent="0.25">
      <c r="A24" s="23" t="s">
        <v>199</v>
      </c>
      <c r="B24" s="46"/>
      <c r="C24" s="44">
        <v>2400</v>
      </c>
      <c r="D24" s="154"/>
      <c r="E24" s="154"/>
      <c r="F24" s="44"/>
    </row>
    <row r="25" spans="1:7" s="45" customFormat="1" ht="45" x14ac:dyDescent="0.25">
      <c r="A25" s="23" t="s">
        <v>277</v>
      </c>
      <c r="B25" s="46"/>
      <c r="C25" s="13">
        <v>46</v>
      </c>
      <c r="D25" s="44"/>
      <c r="E25" s="44"/>
      <c r="F25" s="44"/>
      <c r="G25" s="74"/>
    </row>
    <row r="26" spans="1:7" s="45" customFormat="1" x14ac:dyDescent="0.25">
      <c r="A26" s="24" t="s">
        <v>114</v>
      </c>
      <c r="B26" s="21"/>
      <c r="C26" s="13">
        <f>C27+C28</f>
        <v>2288.2352941176468</v>
      </c>
      <c r="D26" s="160"/>
      <c r="E26" s="160"/>
      <c r="F26" s="160"/>
      <c r="G26" s="115"/>
    </row>
    <row r="27" spans="1:7" s="45" customFormat="1" x14ac:dyDescent="0.25">
      <c r="A27" s="24" t="s">
        <v>251</v>
      </c>
      <c r="B27" s="21"/>
      <c r="C27" s="13">
        <v>2100</v>
      </c>
      <c r="D27" s="160"/>
      <c r="E27" s="160"/>
      <c r="F27" s="160"/>
      <c r="G27" s="94"/>
    </row>
    <row r="28" spans="1:7" s="45" customFormat="1" x14ac:dyDescent="0.25">
      <c r="A28" s="24" t="s">
        <v>253</v>
      </c>
      <c r="B28" s="21"/>
      <c r="C28" s="13">
        <f>C29/8.5</f>
        <v>188.23529411764707</v>
      </c>
      <c r="D28" s="160"/>
      <c r="E28" s="160"/>
      <c r="F28" s="160"/>
      <c r="G28" s="94"/>
    </row>
    <row r="29" spans="1:7" s="45" customFormat="1" x14ac:dyDescent="0.25">
      <c r="A29" s="43" t="s">
        <v>252</v>
      </c>
      <c r="B29" s="44"/>
      <c r="C29" s="13">
        <v>1600</v>
      </c>
      <c r="D29" s="154"/>
      <c r="E29" s="154"/>
      <c r="F29" s="44"/>
      <c r="G29" s="109"/>
    </row>
    <row r="30" spans="1:7" s="45" customFormat="1" x14ac:dyDescent="0.25">
      <c r="A30" s="48" t="s">
        <v>200</v>
      </c>
      <c r="B30" s="49"/>
      <c r="C30" s="46">
        <f>C19+ROUND(C27*3.2,0)+C29/3.9</f>
        <v>10283.960113960115</v>
      </c>
      <c r="D30" s="154"/>
      <c r="E30" s="154"/>
      <c r="F30" s="44"/>
    </row>
    <row r="31" spans="1:7" s="45" customFormat="1" x14ac:dyDescent="0.25">
      <c r="A31" s="21" t="s">
        <v>147</v>
      </c>
      <c r="B31" s="22"/>
      <c r="C31" s="3"/>
      <c r="D31" s="154"/>
      <c r="E31" s="154"/>
      <c r="F31" s="44"/>
    </row>
    <row r="32" spans="1:7" s="45" customFormat="1" ht="30" x14ac:dyDescent="0.25">
      <c r="A32" s="23" t="s">
        <v>312</v>
      </c>
      <c r="B32" s="22"/>
      <c r="C32" s="3">
        <f>SUM(C33,C34,C41,C47,C48,C49)</f>
        <v>2477</v>
      </c>
      <c r="D32" s="154"/>
      <c r="E32" s="154"/>
      <c r="F32" s="44"/>
    </row>
    <row r="33" spans="1:6" s="45" customFormat="1" x14ac:dyDescent="0.25">
      <c r="A33" s="23" t="s">
        <v>196</v>
      </c>
      <c r="B33" s="22"/>
      <c r="C33" s="3"/>
      <c r="D33" s="154"/>
      <c r="E33" s="154"/>
      <c r="F33" s="44"/>
    </row>
    <row r="34" spans="1:6" s="45" customFormat="1" ht="30" x14ac:dyDescent="0.25">
      <c r="A34" s="47" t="s">
        <v>201</v>
      </c>
      <c r="B34" s="22"/>
      <c r="C34" s="3">
        <f>C35+C36+C37+C39</f>
        <v>808</v>
      </c>
      <c r="D34" s="154"/>
      <c r="E34" s="154"/>
      <c r="F34" s="44"/>
    </row>
    <row r="35" spans="1:6" s="45" customFormat="1" ht="30" x14ac:dyDescent="0.25">
      <c r="A35" s="51" t="s">
        <v>202</v>
      </c>
      <c r="B35" s="22"/>
      <c r="C35" s="44">
        <v>369</v>
      </c>
      <c r="D35" s="154"/>
      <c r="E35" s="154"/>
      <c r="F35" s="44"/>
    </row>
    <row r="36" spans="1:6" s="45" customFormat="1" ht="30" x14ac:dyDescent="0.25">
      <c r="A36" s="51" t="s">
        <v>203</v>
      </c>
      <c r="B36" s="22"/>
      <c r="C36" s="44">
        <v>102</v>
      </c>
      <c r="D36" s="154"/>
      <c r="E36" s="154"/>
      <c r="F36" s="44"/>
    </row>
    <row r="37" spans="1:6" s="45" customFormat="1" ht="45" x14ac:dyDescent="0.25">
      <c r="A37" s="51" t="s">
        <v>204</v>
      </c>
      <c r="B37" s="22"/>
      <c r="C37" s="44"/>
      <c r="D37" s="154"/>
      <c r="E37" s="154"/>
      <c r="F37" s="44"/>
    </row>
    <row r="38" spans="1:6" s="45" customFormat="1" x14ac:dyDescent="0.25">
      <c r="A38" s="51" t="s">
        <v>205</v>
      </c>
      <c r="B38" s="22"/>
      <c r="C38" s="44"/>
      <c r="D38" s="154"/>
      <c r="E38" s="154"/>
      <c r="F38" s="44"/>
    </row>
    <row r="39" spans="1:6" s="45" customFormat="1" ht="30" x14ac:dyDescent="0.25">
      <c r="A39" s="51" t="s">
        <v>206</v>
      </c>
      <c r="B39" s="22"/>
      <c r="C39" s="44">
        <v>337</v>
      </c>
      <c r="D39" s="154"/>
      <c r="E39" s="154"/>
      <c r="F39" s="44"/>
    </row>
    <row r="40" spans="1:6" s="45" customFormat="1" x14ac:dyDescent="0.25">
      <c r="A40" s="51" t="s">
        <v>205</v>
      </c>
      <c r="B40" s="22"/>
      <c r="C40" s="75">
        <v>39</v>
      </c>
      <c r="D40" s="154"/>
      <c r="E40" s="154"/>
      <c r="F40" s="44"/>
    </row>
    <row r="41" spans="1:6" s="45" customFormat="1" ht="45" x14ac:dyDescent="0.25">
      <c r="A41" s="47" t="s">
        <v>207</v>
      </c>
      <c r="B41" s="22"/>
      <c r="C41" s="3">
        <f>SUM(C42,C43,C45)</f>
        <v>1669</v>
      </c>
      <c r="D41" s="154"/>
      <c r="E41" s="154"/>
      <c r="F41" s="44"/>
    </row>
    <row r="42" spans="1:6" s="45" customFormat="1" ht="30" x14ac:dyDescent="0.25">
      <c r="A42" s="51" t="s">
        <v>208</v>
      </c>
      <c r="B42" s="22"/>
      <c r="C42" s="3">
        <v>314</v>
      </c>
      <c r="D42" s="154"/>
      <c r="E42" s="154"/>
      <c r="F42" s="44"/>
    </row>
    <row r="43" spans="1:6" s="45" customFormat="1" ht="60" x14ac:dyDescent="0.25">
      <c r="A43" s="51" t="s">
        <v>209</v>
      </c>
      <c r="B43" s="22"/>
      <c r="C43" s="41">
        <v>1300</v>
      </c>
      <c r="D43" s="154"/>
      <c r="E43" s="154"/>
      <c r="F43" s="44"/>
    </row>
    <row r="44" spans="1:6" s="45" customFormat="1" x14ac:dyDescent="0.25">
      <c r="A44" s="51" t="s">
        <v>205</v>
      </c>
      <c r="B44" s="22"/>
      <c r="C44" s="41">
        <v>425</v>
      </c>
      <c r="D44" s="154"/>
      <c r="E44" s="154"/>
      <c r="F44" s="44"/>
    </row>
    <row r="45" spans="1:6" s="45" customFormat="1" ht="45" x14ac:dyDescent="0.25">
      <c r="A45" s="51" t="s">
        <v>210</v>
      </c>
      <c r="B45" s="22"/>
      <c r="C45" s="41">
        <v>55</v>
      </c>
      <c r="D45" s="154"/>
      <c r="E45" s="154"/>
      <c r="F45" s="44"/>
    </row>
    <row r="46" spans="1:6" s="45" customFormat="1" x14ac:dyDescent="0.25">
      <c r="A46" s="51" t="s">
        <v>205</v>
      </c>
      <c r="B46" s="22"/>
      <c r="C46" s="41">
        <v>50</v>
      </c>
      <c r="D46" s="154"/>
      <c r="E46" s="154"/>
      <c r="F46" s="44"/>
    </row>
    <row r="47" spans="1:6" s="45" customFormat="1" ht="45" x14ac:dyDescent="0.25">
      <c r="A47" s="47" t="s">
        <v>211</v>
      </c>
      <c r="B47" s="22"/>
      <c r="C47" s="3"/>
      <c r="D47" s="154"/>
      <c r="E47" s="154"/>
      <c r="F47" s="44"/>
    </row>
    <row r="48" spans="1:6" s="45" customFormat="1" ht="30" x14ac:dyDescent="0.25">
      <c r="A48" s="47" t="s">
        <v>212</v>
      </c>
      <c r="B48" s="22"/>
      <c r="C48" s="3"/>
      <c r="D48" s="154"/>
      <c r="E48" s="154"/>
      <c r="F48" s="44"/>
    </row>
    <row r="49" spans="1:6" s="45" customFormat="1" x14ac:dyDescent="0.25">
      <c r="A49" s="23" t="s">
        <v>213</v>
      </c>
      <c r="B49" s="22"/>
      <c r="C49" s="3"/>
      <c r="D49" s="154"/>
      <c r="E49" s="154"/>
      <c r="F49" s="44"/>
    </row>
    <row r="50" spans="1:6" s="45" customFormat="1" x14ac:dyDescent="0.25">
      <c r="A50" s="24" t="s">
        <v>114</v>
      </c>
      <c r="B50" s="46"/>
      <c r="C50" s="44"/>
      <c r="D50" s="154"/>
      <c r="E50" s="154"/>
      <c r="F50" s="44"/>
    </row>
    <row r="51" spans="1:6" s="45" customFormat="1" x14ac:dyDescent="0.25">
      <c r="A51" s="43" t="s">
        <v>144</v>
      </c>
      <c r="B51" s="46"/>
      <c r="C51" s="75"/>
      <c r="D51" s="154"/>
      <c r="E51" s="154"/>
      <c r="F51" s="44"/>
    </row>
    <row r="52" spans="1:6" s="45" customFormat="1" ht="30" x14ac:dyDescent="0.25">
      <c r="A52" s="24" t="s">
        <v>115</v>
      </c>
      <c r="B52" s="21"/>
      <c r="C52" s="3">
        <v>840</v>
      </c>
      <c r="D52" s="160"/>
      <c r="E52" s="160"/>
      <c r="F52" s="160"/>
    </row>
    <row r="53" spans="1:6" s="45" customFormat="1" ht="30" x14ac:dyDescent="0.25">
      <c r="A53" s="24" t="s">
        <v>214</v>
      </c>
      <c r="B53" s="22"/>
      <c r="C53" s="3"/>
      <c r="D53" s="154"/>
      <c r="E53" s="154"/>
      <c r="F53" s="44"/>
    </row>
    <row r="54" spans="1:6" s="45" customFormat="1" x14ac:dyDescent="0.25">
      <c r="A54" s="52"/>
      <c r="B54" s="22"/>
      <c r="C54" s="3"/>
      <c r="D54" s="154"/>
      <c r="E54" s="154"/>
      <c r="F54" s="44"/>
    </row>
    <row r="55" spans="1:6" s="45" customFormat="1" x14ac:dyDescent="0.25">
      <c r="A55" s="53" t="s">
        <v>146</v>
      </c>
      <c r="B55" s="22"/>
      <c r="C55" s="18">
        <f>C32+ROUND(C50*3.2,0)+C52</f>
        <v>3317</v>
      </c>
      <c r="D55" s="154"/>
      <c r="E55" s="154"/>
      <c r="F55" s="44"/>
    </row>
    <row r="56" spans="1:6" s="45" customFormat="1" ht="15" customHeight="1" x14ac:dyDescent="0.25">
      <c r="A56" s="54" t="s">
        <v>145</v>
      </c>
      <c r="B56" s="22"/>
      <c r="C56" s="18">
        <f>SUM(C30,C55)</f>
        <v>13600.960113960115</v>
      </c>
      <c r="D56" s="154"/>
      <c r="E56" s="154"/>
      <c r="F56" s="44"/>
    </row>
    <row r="57" spans="1:6" s="45" customFormat="1" ht="15.75" x14ac:dyDescent="0.25">
      <c r="A57" s="27" t="s">
        <v>7</v>
      </c>
      <c r="B57" s="42"/>
      <c r="C57" s="164"/>
      <c r="D57" s="164"/>
      <c r="E57" s="164"/>
      <c r="F57" s="164"/>
    </row>
    <row r="58" spans="1:6" s="45" customFormat="1" x14ac:dyDescent="0.25">
      <c r="A58" s="42" t="s">
        <v>134</v>
      </c>
      <c r="B58" s="42"/>
      <c r="C58" s="164"/>
      <c r="D58" s="164"/>
      <c r="E58" s="164"/>
      <c r="F58" s="164"/>
    </row>
    <row r="59" spans="1:6" s="45" customFormat="1" x14ac:dyDescent="0.25">
      <c r="A59" s="29" t="s">
        <v>73</v>
      </c>
      <c r="B59" s="156">
        <v>300</v>
      </c>
      <c r="C59" s="157">
        <v>105</v>
      </c>
      <c r="D59" s="158">
        <v>9</v>
      </c>
      <c r="E59" s="159">
        <f>ROUND(F59/B59,0)</f>
        <v>3</v>
      </c>
      <c r="F59" s="99">
        <f>ROUND(C59*D59,0)</f>
        <v>945</v>
      </c>
    </row>
    <row r="60" spans="1:6" s="45" customFormat="1" x14ac:dyDescent="0.25">
      <c r="A60" s="33" t="s">
        <v>9</v>
      </c>
      <c r="B60" s="42"/>
      <c r="C60" s="165">
        <f>C59</f>
        <v>105</v>
      </c>
      <c r="D60" s="161">
        <f>F60/C60</f>
        <v>9</v>
      </c>
      <c r="E60" s="165">
        <f>E59</f>
        <v>3</v>
      </c>
      <c r="F60" s="165">
        <f>F59</f>
        <v>945</v>
      </c>
    </row>
    <row r="61" spans="1:6" s="45" customFormat="1" x14ac:dyDescent="0.25">
      <c r="A61" s="42" t="s">
        <v>20</v>
      </c>
      <c r="B61" s="42"/>
      <c r="C61" s="164"/>
      <c r="D61" s="166"/>
      <c r="E61" s="164"/>
      <c r="F61" s="164"/>
    </row>
    <row r="62" spans="1:6" s="45" customFormat="1" ht="15.75" customHeight="1" x14ac:dyDescent="0.25">
      <c r="A62" s="1" t="s">
        <v>37</v>
      </c>
      <c r="B62" s="79">
        <v>240</v>
      </c>
      <c r="C62" s="157">
        <v>50</v>
      </c>
      <c r="D62" s="158">
        <v>8</v>
      </c>
      <c r="E62" s="159">
        <f>ROUND(F62/B62,0)</f>
        <v>2</v>
      </c>
      <c r="F62" s="99">
        <f>ROUND(C62*D62,0)</f>
        <v>400</v>
      </c>
    </row>
    <row r="63" spans="1:6" s="45" customFormat="1" ht="15.75" customHeight="1" x14ac:dyDescent="0.25">
      <c r="A63" s="1" t="s">
        <v>26</v>
      </c>
      <c r="B63" s="167">
        <v>240</v>
      </c>
      <c r="C63" s="157">
        <v>30</v>
      </c>
      <c r="D63" s="158">
        <v>8</v>
      </c>
      <c r="E63" s="159">
        <f t="shared" ref="E63" si="2">ROUND(F63/B63,0)</f>
        <v>1</v>
      </c>
      <c r="F63" s="99">
        <f t="shared" ref="F63" si="3">ROUND(C63*D63,0)</f>
        <v>240</v>
      </c>
    </row>
    <row r="64" spans="1:6" s="45" customFormat="1" ht="15.75" customHeight="1" x14ac:dyDescent="0.25">
      <c r="A64" s="151" t="s">
        <v>136</v>
      </c>
      <c r="B64" s="167"/>
      <c r="C64" s="168">
        <f>C62+C63</f>
        <v>80</v>
      </c>
      <c r="D64" s="169">
        <f>F64/C64</f>
        <v>8</v>
      </c>
      <c r="E64" s="168">
        <f t="shared" ref="E64:F64" si="4">E62+E63</f>
        <v>3</v>
      </c>
      <c r="F64" s="168">
        <f t="shared" si="4"/>
        <v>640</v>
      </c>
    </row>
    <row r="65" spans="1:197" ht="19.5" customHeight="1" x14ac:dyDescent="0.25">
      <c r="A65" s="31" t="s">
        <v>113</v>
      </c>
      <c r="B65" s="31"/>
      <c r="C65" s="160">
        <f>C60+C64</f>
        <v>185</v>
      </c>
      <c r="D65" s="161">
        <f>F65/C65</f>
        <v>8.5675675675675684</v>
      </c>
      <c r="E65" s="160">
        <f>E60+E64</f>
        <v>6</v>
      </c>
      <c r="F65" s="160">
        <f>F60+F64</f>
        <v>1585</v>
      </c>
    </row>
    <row r="66" spans="1:197" ht="18.75" customHeight="1" x14ac:dyDescent="0.25">
      <c r="A66" s="152" t="s">
        <v>92</v>
      </c>
      <c r="B66" s="114"/>
      <c r="C66" s="64">
        <f>C67+C69</f>
        <v>635</v>
      </c>
      <c r="D66" s="77"/>
      <c r="E66" s="114"/>
      <c r="F66" s="114"/>
    </row>
    <row r="67" spans="1:197" x14ac:dyDescent="0.25">
      <c r="A67" s="141" t="s">
        <v>162</v>
      </c>
      <c r="B67" s="116"/>
      <c r="C67" s="117">
        <f>C68</f>
        <v>633</v>
      </c>
      <c r="D67" s="58"/>
      <c r="E67" s="153"/>
      <c r="F67" s="116"/>
    </row>
    <row r="68" spans="1:197" x14ac:dyDescent="0.25">
      <c r="A68" s="118" t="s">
        <v>163</v>
      </c>
      <c r="B68" s="116"/>
      <c r="C68" s="116">
        <v>633</v>
      </c>
      <c r="D68" s="116"/>
      <c r="E68" s="116"/>
      <c r="F68" s="116"/>
    </row>
    <row r="69" spans="1:197" x14ac:dyDescent="0.25">
      <c r="A69" s="117" t="s">
        <v>164</v>
      </c>
      <c r="B69" s="116"/>
      <c r="C69" s="132">
        <f>C70+C71</f>
        <v>2</v>
      </c>
      <c r="D69" s="116"/>
      <c r="E69" s="116"/>
      <c r="F69" s="116"/>
    </row>
    <row r="70" spans="1:197" ht="30" x14ac:dyDescent="0.25">
      <c r="A70" s="118" t="s">
        <v>165</v>
      </c>
      <c r="B70" s="116"/>
      <c r="C70" s="116">
        <v>2</v>
      </c>
      <c r="D70" s="116"/>
      <c r="E70" s="116"/>
      <c r="F70" s="116"/>
    </row>
    <row r="71" spans="1:197" ht="15.75" thickBot="1" x14ac:dyDescent="0.3">
      <c r="A71" s="121" t="s">
        <v>166</v>
      </c>
      <c r="B71" s="122"/>
      <c r="C71" s="122"/>
      <c r="D71" s="122"/>
      <c r="E71" s="122"/>
      <c r="F71" s="122"/>
    </row>
    <row r="72" spans="1:197" s="113" customFormat="1" x14ac:dyDescent="0.25">
      <c r="A72" s="87" t="s">
        <v>10</v>
      </c>
      <c r="B72" s="87"/>
      <c r="C72" s="171"/>
      <c r="D72" s="171"/>
      <c r="E72" s="171"/>
      <c r="F72" s="171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  <c r="GD72" s="45"/>
      <c r="GE72" s="45"/>
      <c r="GF72" s="45"/>
      <c r="GG72" s="45"/>
      <c r="GH72" s="45"/>
      <c r="GI72" s="45"/>
      <c r="GJ72" s="45"/>
      <c r="GK72" s="45"/>
      <c r="GL72" s="45"/>
      <c r="GM72" s="45"/>
      <c r="GN72" s="45"/>
      <c r="GO72" s="45"/>
    </row>
    <row r="73" spans="1:197" x14ac:dyDescent="0.25"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  <c r="GD73" s="45"/>
      <c r="GE73" s="45"/>
      <c r="GF73" s="45"/>
      <c r="GG73" s="45"/>
      <c r="GH73" s="45"/>
      <c r="GI73" s="45"/>
      <c r="GJ73" s="45"/>
      <c r="GK73" s="45"/>
      <c r="GL73" s="45"/>
      <c r="GM73" s="45"/>
      <c r="GN73" s="45"/>
      <c r="GO73" s="45"/>
    </row>
    <row r="74" spans="1:197" x14ac:dyDescent="0.25"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  <c r="GD74" s="45"/>
      <c r="GE74" s="45"/>
      <c r="GF74" s="45"/>
      <c r="GG74" s="45"/>
      <c r="GH74" s="45"/>
      <c r="GI74" s="45"/>
      <c r="GJ74" s="45"/>
      <c r="GK74" s="45"/>
      <c r="GL74" s="45"/>
      <c r="GM74" s="45"/>
      <c r="GN74" s="45"/>
      <c r="GO74" s="45"/>
    </row>
    <row r="75" spans="1:197" x14ac:dyDescent="0.25"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/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5"/>
      <c r="GO75" s="45"/>
    </row>
    <row r="76" spans="1:197" x14ac:dyDescent="0.25"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  <c r="GD76" s="45"/>
      <c r="GE76" s="45"/>
      <c r="GF76" s="45"/>
      <c r="GG76" s="45"/>
      <c r="GH76" s="45"/>
      <c r="GI76" s="45"/>
      <c r="GJ76" s="45"/>
      <c r="GK76" s="45"/>
      <c r="GL76" s="45"/>
      <c r="GM76" s="45"/>
      <c r="GN76" s="45"/>
      <c r="GO76" s="45"/>
    </row>
    <row r="77" spans="1:197" x14ac:dyDescent="0.25"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  <c r="GD77" s="45"/>
      <c r="GE77" s="45"/>
      <c r="GF77" s="45"/>
      <c r="GG77" s="45"/>
      <c r="GH77" s="45"/>
      <c r="GI77" s="45"/>
      <c r="GJ77" s="45"/>
      <c r="GK77" s="45"/>
      <c r="GL77" s="45"/>
      <c r="GM77" s="45"/>
      <c r="GN77" s="45"/>
      <c r="GO77" s="45"/>
    </row>
    <row r="78" spans="1:197" x14ac:dyDescent="0.25"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  <c r="GD78" s="45"/>
      <c r="GE78" s="45"/>
      <c r="GF78" s="45"/>
      <c r="GG78" s="45"/>
      <c r="GH78" s="45"/>
      <c r="GI78" s="45"/>
      <c r="GJ78" s="45"/>
      <c r="GK78" s="45"/>
      <c r="GL78" s="45"/>
      <c r="GM78" s="45"/>
      <c r="GN78" s="45"/>
      <c r="GO78" s="45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9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"/>
  <sheetViews>
    <sheetView zoomScale="80" zoomScaleNormal="80" zoomScaleSheetLayoutView="75" workbookViewId="0">
      <pane xSplit="1" ySplit="7" topLeftCell="B8" activePane="bottomRight" state="frozen"/>
      <selection activeCell="B3" sqref="B3:G4"/>
      <selection pane="topRight" activeCell="B3" sqref="B3:G4"/>
      <selection pane="bottomLeft" activeCell="B3" sqref="B3:G4"/>
      <selection pane="bottomRight" activeCell="B3" sqref="B3:G4"/>
    </sheetView>
  </sheetViews>
  <sheetFormatPr defaultColWidth="9.140625" defaultRowHeight="15" x14ac:dyDescent="0.25"/>
  <cols>
    <col min="1" max="1" width="45" style="6" customWidth="1"/>
    <col min="2" max="2" width="12.140625" style="6" customWidth="1"/>
    <col min="3" max="3" width="13.7109375" style="6" customWidth="1"/>
    <col min="4" max="4" width="11.85546875" style="6" customWidth="1"/>
    <col min="5" max="5" width="13.85546875" style="6" customWidth="1"/>
    <col min="6" max="6" width="12" style="6" customWidth="1"/>
    <col min="7" max="16384" width="9.140625" style="6"/>
  </cols>
  <sheetData>
    <row r="1" spans="1:6" ht="8.25" customHeight="1" x14ac:dyDescent="0.25">
      <c r="E1" s="511"/>
    </row>
    <row r="2" spans="1:6" ht="30.75" customHeight="1" x14ac:dyDescent="0.25">
      <c r="A2" s="629" t="s">
        <v>285</v>
      </c>
      <c r="B2" s="660"/>
      <c r="C2" s="660"/>
      <c r="D2" s="660"/>
      <c r="E2" s="660"/>
      <c r="F2" s="660"/>
    </row>
    <row r="3" spans="1:6" ht="15.75" thickBot="1" x14ac:dyDescent="0.3">
      <c r="A3" s="661"/>
      <c r="B3" s="661"/>
      <c r="C3" s="661"/>
      <c r="D3" s="661"/>
      <c r="E3" s="661"/>
      <c r="F3" s="661"/>
    </row>
    <row r="4" spans="1:6" ht="36.75" customHeight="1" x14ac:dyDescent="0.3">
      <c r="A4" s="8" t="s">
        <v>170</v>
      </c>
      <c r="B4" s="634" t="s">
        <v>1</v>
      </c>
      <c r="C4" s="657" t="s">
        <v>248</v>
      </c>
      <c r="D4" s="640" t="s">
        <v>0</v>
      </c>
      <c r="E4" s="634" t="s">
        <v>2</v>
      </c>
      <c r="F4" s="637" t="s">
        <v>194</v>
      </c>
    </row>
    <row r="5" spans="1:6" ht="15.75" customHeight="1" x14ac:dyDescent="0.3">
      <c r="A5" s="9"/>
      <c r="B5" s="635"/>
      <c r="C5" s="658"/>
      <c r="D5" s="641"/>
      <c r="E5" s="635"/>
      <c r="F5" s="638"/>
    </row>
    <row r="6" spans="1:6" ht="43.5" customHeight="1" thickBot="1" x14ac:dyDescent="0.3">
      <c r="A6" s="10" t="s">
        <v>3</v>
      </c>
      <c r="B6" s="636"/>
      <c r="C6" s="659"/>
      <c r="D6" s="642"/>
      <c r="E6" s="636"/>
      <c r="F6" s="639"/>
    </row>
    <row r="7" spans="1:6" s="325" customFormat="1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6" ht="29.25" x14ac:dyDescent="0.25">
      <c r="A8" s="620" t="s">
        <v>246</v>
      </c>
      <c r="B8" s="327"/>
      <c r="C8" s="329"/>
      <c r="D8" s="329"/>
      <c r="E8" s="329"/>
      <c r="F8" s="329"/>
    </row>
    <row r="9" spans="1:6" ht="17.25" customHeight="1" x14ac:dyDescent="0.25">
      <c r="A9" s="68" t="s">
        <v>4</v>
      </c>
      <c r="B9" s="331"/>
      <c r="C9" s="13"/>
      <c r="D9" s="13"/>
      <c r="E9" s="13"/>
      <c r="F9" s="13"/>
    </row>
    <row r="10" spans="1:6" x14ac:dyDescent="0.25">
      <c r="A10" s="4" t="s">
        <v>58</v>
      </c>
      <c r="B10" s="5">
        <v>340</v>
      </c>
      <c r="C10" s="13">
        <f>4-2</f>
        <v>2</v>
      </c>
      <c r="D10" s="14">
        <v>11</v>
      </c>
      <c r="E10" s="13">
        <f>ROUND(F10/B10,1)</f>
        <v>0.1</v>
      </c>
      <c r="F10" s="3">
        <f>ROUND(C10*D10,0)</f>
        <v>22</v>
      </c>
    </row>
    <row r="11" spans="1:6" s="20" customFormat="1" ht="18.75" customHeight="1" thickBot="1" x14ac:dyDescent="0.25">
      <c r="A11" s="15" t="s">
        <v>5</v>
      </c>
      <c r="B11" s="16"/>
      <c r="C11" s="19">
        <f>SUM(C10:C10)</f>
        <v>2</v>
      </c>
      <c r="D11" s="17">
        <f>F11/C11</f>
        <v>11</v>
      </c>
      <c r="E11" s="18">
        <f>SUM(E10:E10)</f>
        <v>0.1</v>
      </c>
      <c r="F11" s="19">
        <f>SUM(F10:F10)</f>
        <v>22</v>
      </c>
    </row>
    <row r="12" spans="1:6" s="20" customFormat="1" ht="18.75" customHeight="1" thickBot="1" x14ac:dyDescent="0.25">
      <c r="A12" s="432" t="s">
        <v>10</v>
      </c>
      <c r="B12" s="362"/>
      <c r="C12" s="364"/>
      <c r="D12" s="364"/>
      <c r="E12" s="364"/>
      <c r="F12" s="364"/>
    </row>
    <row r="13" spans="1:6" ht="18.75" hidden="1" customHeight="1" x14ac:dyDescent="0.25">
      <c r="A13" s="610" t="s">
        <v>247</v>
      </c>
      <c r="B13" s="16"/>
      <c r="C13" s="13"/>
      <c r="D13" s="13"/>
      <c r="E13" s="13"/>
      <c r="F13" s="13"/>
    </row>
    <row r="14" spans="1:6" s="20" customFormat="1" ht="20.25" hidden="1" customHeight="1" x14ac:dyDescent="0.25">
      <c r="A14" s="27" t="s">
        <v>7</v>
      </c>
      <c r="B14" s="16"/>
      <c r="C14" s="13"/>
      <c r="D14" s="3"/>
      <c r="E14" s="3"/>
      <c r="F14" s="13"/>
    </row>
    <row r="15" spans="1:6" s="20" customFormat="1" ht="18" hidden="1" customHeight="1" x14ac:dyDescent="0.25">
      <c r="A15" s="345" t="s">
        <v>134</v>
      </c>
      <c r="B15" s="16"/>
      <c r="C15" s="13"/>
      <c r="D15" s="3"/>
      <c r="E15" s="3"/>
      <c r="F15" s="13"/>
    </row>
    <row r="16" spans="1:6" ht="21" hidden="1" customHeight="1" x14ac:dyDescent="0.25">
      <c r="A16" s="35" t="s">
        <v>141</v>
      </c>
      <c r="B16" s="5">
        <v>300</v>
      </c>
      <c r="C16" s="13">
        <v>5</v>
      </c>
      <c r="D16" s="14">
        <v>14</v>
      </c>
      <c r="E16" s="3">
        <f>ROUND(F16/B16,0)</f>
        <v>0</v>
      </c>
      <c r="F16" s="3">
        <f>ROUND(C16*D16,0)</f>
        <v>70</v>
      </c>
    </row>
    <row r="17" spans="1:6" s="20" customFormat="1" ht="16.5" hidden="1" customHeight="1" x14ac:dyDescent="0.2">
      <c r="A17" s="496" t="s">
        <v>9</v>
      </c>
      <c r="B17" s="16"/>
      <c r="C17" s="19">
        <f>C16</f>
        <v>5</v>
      </c>
      <c r="D17" s="621">
        <f>D16</f>
        <v>14</v>
      </c>
      <c r="E17" s="19">
        <f>E16</f>
        <v>0</v>
      </c>
      <c r="F17" s="19">
        <f>F16</f>
        <v>70</v>
      </c>
    </row>
    <row r="18" spans="1:6" s="20" customFormat="1" ht="20.25" hidden="1" customHeight="1" x14ac:dyDescent="0.25">
      <c r="A18" s="345" t="s">
        <v>20</v>
      </c>
      <c r="B18" s="5"/>
      <c r="C18" s="13"/>
      <c r="D18" s="14"/>
      <c r="E18" s="3"/>
      <c r="F18" s="13"/>
    </row>
    <row r="19" spans="1:6" s="20" customFormat="1" ht="18.75" hidden="1" customHeight="1" x14ac:dyDescent="0.25">
      <c r="A19" s="30" t="s">
        <v>135</v>
      </c>
      <c r="B19" s="5">
        <v>240</v>
      </c>
      <c r="C19" s="13"/>
      <c r="D19" s="14">
        <v>8</v>
      </c>
      <c r="E19" s="3">
        <f>ROUND(F19/B19,0)</f>
        <v>0</v>
      </c>
      <c r="F19" s="3">
        <f>ROUND(C19*D19,0)</f>
        <v>0</v>
      </c>
    </row>
    <row r="20" spans="1:6" s="20" customFormat="1" ht="18.75" hidden="1" customHeight="1" x14ac:dyDescent="0.25">
      <c r="A20" s="30" t="s">
        <v>11</v>
      </c>
      <c r="B20" s="5">
        <v>240</v>
      </c>
      <c r="C20" s="13">
        <v>0</v>
      </c>
      <c r="D20" s="14">
        <v>3</v>
      </c>
      <c r="E20" s="3">
        <f>ROUND(F20/B20,0)</f>
        <v>0</v>
      </c>
      <c r="F20" s="3">
        <f>ROUND(C20*D20,0)</f>
        <v>0</v>
      </c>
    </row>
    <row r="21" spans="1:6" s="20" customFormat="1" ht="24.75" hidden="1" customHeight="1" x14ac:dyDescent="0.25">
      <c r="A21" s="190" t="s">
        <v>136</v>
      </c>
      <c r="B21" s="386"/>
      <c r="C21" s="354">
        <f>C19+C20</f>
        <v>0</v>
      </c>
      <c r="D21" s="622">
        <f>D17</f>
        <v>14</v>
      </c>
      <c r="E21" s="354">
        <f>E19+E20</f>
        <v>0</v>
      </c>
      <c r="F21" s="354">
        <f>F19+F20</f>
        <v>0</v>
      </c>
    </row>
    <row r="22" spans="1:6" s="20" customFormat="1" ht="24.75" hidden="1" customHeight="1" thickBot="1" x14ac:dyDescent="0.3">
      <c r="A22" s="31" t="s">
        <v>112</v>
      </c>
      <c r="B22" s="355"/>
      <c r="C22" s="19">
        <f>C17+C21</f>
        <v>5</v>
      </c>
      <c r="D22" s="19">
        <f>D21</f>
        <v>14</v>
      </c>
      <c r="E22" s="19">
        <f>E17+E21</f>
        <v>0</v>
      </c>
      <c r="F22" s="19">
        <f>F17+F21</f>
        <v>70</v>
      </c>
    </row>
    <row r="23" spans="1:6" ht="15.75" hidden="1" thickBot="1" x14ac:dyDescent="0.3">
      <c r="A23" s="432" t="s">
        <v>10</v>
      </c>
      <c r="B23" s="362"/>
      <c r="C23" s="364"/>
      <c r="D23" s="364"/>
      <c r="E23" s="364"/>
      <c r="F23" s="364"/>
    </row>
  </sheetData>
  <sheetProtection selectLockedCells="1" selectUnlockedCells="1"/>
  <mergeCells count="6">
    <mergeCell ref="A2:F3"/>
    <mergeCell ref="E4:E6"/>
    <mergeCell ref="B4:B6"/>
    <mergeCell ref="D4:D6"/>
    <mergeCell ref="C4:C6"/>
    <mergeCell ref="F4:F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Хабаровск-1</vt:lpstr>
      <vt:lpstr>Хабаровск-2</vt:lpstr>
      <vt:lpstr>Комсомольск</vt:lpstr>
      <vt:lpstr>Вяземский</vt:lpstr>
      <vt:lpstr>Комс рн</vt:lpstr>
      <vt:lpstr>Николаевск</vt:lpstr>
      <vt:lpstr>Тугур</vt:lpstr>
      <vt:lpstr>МО других субъектов</vt:lpstr>
      <vt:lpstr>Вяземский!Заголовки_для_печати</vt:lpstr>
      <vt:lpstr>'Комс рн'!Заголовки_для_печати</vt:lpstr>
      <vt:lpstr>Комсомольск!Заголовки_для_печати</vt:lpstr>
      <vt:lpstr>'МО других субъектов'!Заголовки_для_печати</vt:lpstr>
      <vt:lpstr>Николаевск!Заголовки_для_печати</vt:lpstr>
      <vt:lpstr>Тугур!Заголовки_для_печати</vt:lpstr>
      <vt:lpstr>'Хабаровск-1'!Заголовки_для_печати</vt:lpstr>
      <vt:lpstr>'Хабаровск-2'!Заголовки_для_печати</vt:lpstr>
      <vt:lpstr>Вяземский!Область_печати</vt:lpstr>
      <vt:lpstr>Комсомольск!Область_печати</vt:lpstr>
      <vt:lpstr>'МО других субъектов'!Область_печати</vt:lpstr>
      <vt:lpstr>Николаевск!Область_печати</vt:lpstr>
      <vt:lpstr>Тугур!Область_печати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2019-07-09T02:05:10Z</cp:lastPrinted>
  <dcterms:created xsi:type="dcterms:W3CDTF">2011-12-09T04:00:35Z</dcterms:created>
  <dcterms:modified xsi:type="dcterms:W3CDTF">2019-07-23T05:05:08Z</dcterms:modified>
</cp:coreProperties>
</file>